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20" yWindow="-120" windowWidth="20730" windowHeight="11160" activeTab="2"/>
  </bookViews>
  <sheets>
    <sheet name="BS" sheetId="3" r:id="rId1"/>
    <sheet name="PL" sheetId="4" r:id="rId2"/>
    <sheet name="BIEUDO" sheetId="5" r:id="rId3"/>
    <sheet name="REPORT" sheetId="12" r:id="rId4"/>
  </sheets>
  <calcPr calcId="162913" iterate="1" iterateCount="10000"/>
</workbook>
</file>

<file path=xl/calcChain.xml><?xml version="1.0" encoding="utf-8"?>
<calcChain xmlns="http://schemas.openxmlformats.org/spreadsheetml/2006/main">
  <c r="O61" i="12" l="1"/>
  <c r="O50" i="12"/>
  <c r="G61" i="12"/>
  <c r="M61" i="12"/>
  <c r="K34" i="12"/>
  <c r="I61" i="12"/>
  <c r="K61" i="12" s="1"/>
  <c r="K9" i="12"/>
  <c r="E61" i="12"/>
  <c r="G50" i="12"/>
  <c r="E19" i="12" l="1"/>
  <c r="E9" i="12"/>
  <c r="I19" i="12"/>
  <c r="I34" i="12"/>
  <c r="G19" i="12"/>
  <c r="K19" i="12"/>
  <c r="G27" i="12"/>
  <c r="E27" i="12"/>
  <c r="I27" i="12"/>
  <c r="G34" i="12"/>
  <c r="E34" i="12"/>
  <c r="I50" i="12"/>
  <c r="M50" i="12"/>
  <c r="K50" i="12"/>
  <c r="E50" i="12"/>
  <c r="G9" i="12"/>
  <c r="I9" i="12"/>
  <c r="G44" i="12"/>
  <c r="E44" i="12"/>
  <c r="C39" i="5" l="1"/>
  <c r="D39" i="5"/>
  <c r="G23" i="5"/>
  <c r="J23" i="5"/>
  <c r="D42" i="5"/>
  <c r="C41" i="5"/>
  <c r="C42" i="5"/>
  <c r="E7" i="5"/>
  <c r="E23" i="5"/>
  <c r="D41" i="5"/>
  <c r="H23" i="5"/>
  <c r="C96" i="5"/>
  <c r="C97" i="5"/>
  <c r="F7" i="5"/>
  <c r="J7" i="5"/>
  <c r="C7" i="5"/>
  <c r="G7" i="5"/>
  <c r="F23" i="5"/>
  <c r="I7" i="5"/>
  <c r="D7" i="5"/>
  <c r="H7" i="5"/>
  <c r="C23" i="5"/>
  <c r="C40" i="5" l="1"/>
  <c r="D40" i="5"/>
  <c r="K7" i="5"/>
  <c r="L7" i="5"/>
  <c r="E39" i="5" s="1"/>
  <c r="E63" i="5"/>
  <c r="F69" i="5" s="1"/>
  <c r="E40" i="5"/>
  <c r="D23" i="5"/>
  <c r="L23" i="5" s="1"/>
  <c r="D43" i="5"/>
  <c r="F43" i="5" s="1"/>
  <c r="E42" i="5"/>
  <c r="E60" i="5"/>
  <c r="F68" i="5" s="1"/>
  <c r="I23" i="5"/>
  <c r="K23" i="5" s="1"/>
  <c r="D75" i="5"/>
  <c r="F64" i="5"/>
  <c r="F61" i="5"/>
  <c r="E68" i="5" s="1"/>
  <c r="E64" i="5"/>
  <c r="I75" i="5"/>
  <c r="G75" i="5"/>
  <c r="E61" i="5"/>
  <c r="J75" i="5"/>
  <c r="F75" i="5"/>
  <c r="E75" i="5"/>
  <c r="H75" i="5"/>
  <c r="C75" i="5"/>
  <c r="M7" i="5"/>
  <c r="F41" i="5"/>
  <c r="F40" i="5"/>
  <c r="F39" i="5"/>
  <c r="E41" i="5" l="1"/>
  <c r="F42" i="5"/>
  <c r="C43" i="5"/>
  <c r="E43" i="5" s="1"/>
  <c r="C99" i="5"/>
  <c r="C100" i="5" s="1"/>
  <c r="F70" i="5"/>
  <c r="M23" i="5"/>
  <c r="F63" i="5"/>
  <c r="J64" i="5"/>
  <c r="J69" i="5" s="1"/>
  <c r="G64" i="5"/>
  <c r="E69" i="5"/>
  <c r="E70" i="5" s="1"/>
  <c r="F65" i="5"/>
  <c r="F60" i="5"/>
  <c r="G61" i="5"/>
  <c r="J61" i="5"/>
  <c r="J68" i="5" s="1"/>
  <c r="G65" i="5" l="1"/>
  <c r="G69" i="5"/>
  <c r="G68" i="5"/>
  <c r="D68" i="5"/>
  <c r="H61" i="5"/>
  <c r="H68" i="5" s="1"/>
  <c r="D69" i="5"/>
  <c r="H64" i="5"/>
  <c r="H69" i="5" s="1"/>
  <c r="D70" i="5" l="1"/>
  <c r="I64" i="5"/>
  <c r="I69" i="5" s="1"/>
  <c r="G70" i="5"/>
  <c r="I61" i="5"/>
  <c r="I68" i="5" s="1"/>
</calcChain>
</file>

<file path=xl/sharedStrings.xml><?xml version="1.0" encoding="utf-8"?>
<sst xmlns="http://schemas.openxmlformats.org/spreadsheetml/2006/main" count="335" uniqueCount="246">
  <si>
    <t>ROA</t>
  </si>
  <si>
    <t>ROE</t>
  </si>
  <si>
    <t>ROCE</t>
  </si>
  <si>
    <t xml:space="preserve">EBIT </t>
  </si>
  <si>
    <t>Khả năng thanh toán</t>
  </si>
  <si>
    <t>Khả năng thanh toán ngắn hạn</t>
  </si>
  <si>
    <t>Khả năng thanh toán nhanh</t>
  </si>
  <si>
    <t>Khả năng thanh toán bằng tiền</t>
  </si>
  <si>
    <t>Biên lợi nhuận gộp</t>
  </si>
  <si>
    <t>Biên lợi nhuận hoạt động kinh doanh</t>
  </si>
  <si>
    <t>Biên lợi nhuận trước thuế</t>
  </si>
  <si>
    <t>Biên lợi nhuận ròng</t>
  </si>
  <si>
    <t>Biên lợi nhuận</t>
  </si>
  <si>
    <t>Khả năng sinh lợi</t>
  </si>
  <si>
    <t>Tỷ lệ nợ</t>
  </si>
  <si>
    <t>Tỷ lệ nợ/tổng TS</t>
  </si>
  <si>
    <t>Tỷ lệ nợ/VCSH</t>
  </si>
  <si>
    <t>Tỷ suất vốn hóa</t>
  </si>
  <si>
    <t>Khả năng thanh toán lãi vay</t>
  </si>
  <si>
    <t>Tỷ lệ dòng tiền/nợ vay</t>
  </si>
  <si>
    <t>Vòng quay TSCĐ</t>
  </si>
  <si>
    <t>Hiệu suất hoạt động</t>
  </si>
  <si>
    <t>Doanh thu trên mỗi nhân viên</t>
  </si>
  <si>
    <t>Dòng tiền HĐKD/Doanh thu</t>
  </si>
  <si>
    <t>Dòng tiền tự do/Dòng tiền HĐKD</t>
  </si>
  <si>
    <t>Khả năng chi trả nợ ngắn hạn</t>
  </si>
  <si>
    <t>Khả năng đám bảo chi phí vốn</t>
  </si>
  <si>
    <t>Khả năng chi trả cổ tức</t>
  </si>
  <si>
    <t>Tỷ lệ chia cổ tức</t>
  </si>
  <si>
    <t>Thị giá/Giá trị sổ sách (PB)</t>
  </si>
  <si>
    <t>Hệ số giá/dòng tiền (PCF)</t>
  </si>
  <si>
    <t>Hệ số giá trên thu nhập mỗi cổ phần (PE)</t>
  </si>
  <si>
    <t>Tỉ lệ giá trên thu nhập so với tăng trưởng (PEG)</t>
  </si>
  <si>
    <t>Hệ số giá/doanh thu (PS)</t>
  </si>
  <si>
    <t>Tỷ suất cổ tức</t>
  </si>
  <si>
    <t>Chỉ số định giá</t>
  </si>
  <si>
    <t>Bảng cân đối kế toán</t>
  </si>
  <si>
    <t xml:space="preserve">    A. Tài sản lưu động và đầu tư ngắn hạn</t>
  </si>
  <si>
    <t xml:space="preserve">        I. Tiền và các khoản tương đương tiền</t>
  </si>
  <si>
    <t xml:space="preserve">        II. Các khoản đầu tư tài chính ngắn hạn</t>
  </si>
  <si>
    <t xml:space="preserve">        III. Các khoản phải thu ngắn hạn</t>
  </si>
  <si>
    <t xml:space="preserve">        II. Tài sản cố định</t>
  </si>
  <si>
    <t>TỔNG CỘNG TÀI SẢN</t>
  </si>
  <si>
    <t xml:space="preserve">    A. Nợ phải trả</t>
  </si>
  <si>
    <t xml:space="preserve">        I. Nợ ngắn hạn</t>
  </si>
  <si>
    <t xml:space="preserve">        II. Nợ dài hạn</t>
  </si>
  <si>
    <t xml:space="preserve">        I. Vốn chủ sở hữu</t>
  </si>
  <si>
    <t>1. Tổng doanh thu hoạt động kinh doanh</t>
  </si>
  <si>
    <t>3. Doanh thu thuần (1)-(2)</t>
  </si>
  <si>
    <t>5. Lợi nhuận gộp (3)-(4)</t>
  </si>
  <si>
    <t xml:space="preserve">    -Trong đó: Chi phí lãi vay</t>
  </si>
  <si>
    <t>11. Lợi nhuận thuần từ hoạt động kinh doanh (5)+(6)-(7)+(8)-(9)-(10)</t>
  </si>
  <si>
    <t>15. Tổng lợi nhuận kế toán trước thuế (11)+(14)</t>
  </si>
  <si>
    <t>19. Lợi nhuận sau thuế thu nhập doanh nghiệp (15)-(18)</t>
  </si>
  <si>
    <t>Tài sản ngắn hạn</t>
  </si>
  <si>
    <t>Nợ ngắn hạn</t>
  </si>
  <si>
    <t>Tiền và tương đương tiền</t>
  </si>
  <si>
    <t>Đầu tư tài chính ngắn hạn</t>
  </si>
  <si>
    <t>Khoản phải thu ngắn hạn</t>
  </si>
  <si>
    <t>Doanh thu thuần</t>
  </si>
  <si>
    <t>Lợi nhuận gộp</t>
  </si>
  <si>
    <t>Lợi nhuận từ HĐKD</t>
  </si>
  <si>
    <t>Lợi nhuận trước thuế</t>
  </si>
  <si>
    <t>Lợi nhuận sau thuế</t>
  </si>
  <si>
    <t>Tổng tài sản</t>
  </si>
  <si>
    <t>Nợ phải trả</t>
  </si>
  <si>
    <t>VCSH</t>
  </si>
  <si>
    <t>Nợ dài hạn</t>
  </si>
  <si>
    <t>Chi phí lãi vay</t>
  </si>
  <si>
    <t>Dòng tiền HĐKD</t>
  </si>
  <si>
    <t>Doanh thu</t>
  </si>
  <si>
    <t>TSCĐ</t>
  </si>
  <si>
    <t>Số nhân viên</t>
  </si>
  <si>
    <t>Dòng tiền tự do</t>
  </si>
  <si>
    <t>Chi phí vốn</t>
  </si>
  <si>
    <t>Cổ tức tiền mặt</t>
  </si>
  <si>
    <t>Cổ tức trên mỗi cổ phiếu</t>
  </si>
  <si>
    <t>Thu nhập trên mỗi cổ phiếu (EPS)</t>
  </si>
  <si>
    <t>Thị giá cổ phiếu</t>
  </si>
  <si>
    <t>Cổ phiếu đang lưu hành</t>
  </si>
  <si>
    <t>Tăng trưởng EPS</t>
  </si>
  <si>
    <t>Tổng cổ tức hàng năm</t>
  </si>
  <si>
    <t xml:space="preserve">Lợi nhuận sau thuế </t>
  </si>
  <si>
    <t>Báo cáo kết quả hoạt động kinh doanh</t>
  </si>
  <si>
    <t>Mã Chứng khoán</t>
  </si>
  <si>
    <t>Quý báo cáo</t>
  </si>
  <si>
    <t>Năm báo cáo</t>
  </si>
  <si>
    <t>Chỉ báo dòng tiền</t>
  </si>
  <si>
    <t>Q3 2019</t>
  </si>
  <si>
    <t>Q4 2019</t>
  </si>
  <si>
    <t>Q1 2020</t>
  </si>
  <si>
    <t>Q2 2020</t>
  </si>
  <si>
    <t>Q3 2018</t>
  </si>
  <si>
    <t>Q4 2018</t>
  </si>
  <si>
    <t>Q1 2019</t>
  </si>
  <si>
    <t>Q2 2019</t>
  </si>
  <si>
    <t>%</t>
  </si>
  <si>
    <t xml:space="preserve">Phân tích chi phí </t>
  </si>
  <si>
    <t>Gía vốn</t>
  </si>
  <si>
    <t>CPBH</t>
  </si>
  <si>
    <t>CPQL</t>
  </si>
  <si>
    <t>Lợi nhuận</t>
  </si>
  <si>
    <t>Phân tích ROE</t>
  </si>
  <si>
    <t xml:space="preserve">Lợi nhuận </t>
  </si>
  <si>
    <t>Tổng TS</t>
  </si>
  <si>
    <t>Hiệu suất sd ts</t>
  </si>
  <si>
    <t>Đòn bẩy TC</t>
  </si>
  <si>
    <t>Tổng VCSH</t>
  </si>
  <si>
    <t>Hiệu suất sử dụng TS</t>
  </si>
  <si>
    <t>Đòn bẩy tài chính</t>
  </si>
  <si>
    <t>Chênh lệch</t>
  </si>
  <si>
    <t>Phân tích dòng tiền</t>
  </si>
  <si>
    <t>Khả năng TT ngắn hạn</t>
  </si>
  <si>
    <t>Mức an toàn</t>
  </si>
  <si>
    <t>Cấu trúc vốn, khả năng vay và trả nợ</t>
  </si>
  <si>
    <t>Tổng nợ</t>
  </si>
  <si>
    <t>Nợ / TS</t>
  </si>
  <si>
    <t>VCSH/TS</t>
  </si>
  <si>
    <r>
      <t>Xem thêm :</t>
    </r>
    <r>
      <rPr>
        <sz val="11"/>
        <color theme="1"/>
        <rFont val="Calibri"/>
        <family val="2"/>
        <scheme val="minor"/>
      </rPr>
      <t> Để nâng cao kỹ năng cũng như kiến thức về phân tích báo cáo tài chính, các bạn tham khảo thêm tại :</t>
    </r>
  </si>
  <si>
    <t>Khóa học Phân tích Báo cáo tài chính online</t>
  </si>
  <si>
    <t>Xem thêm :</t>
  </si>
  <si>
    <t>Khóa học Phân tích báo cáo tài chính online</t>
  </si>
  <si>
    <r>
      <t>Xem thêm :</t>
    </r>
    <r>
      <rPr>
        <sz val="11"/>
        <color theme="1"/>
        <rFont val="Calibri"/>
        <family val="2"/>
        <scheme val="minor"/>
      </rPr>
      <t> Để nâng cao kỹ năng cũng như kiến thức về phân tích báo cáo tài chính, các bạn tham khảo thêm tại : </t>
    </r>
  </si>
  <si>
    <t>Qúy 2-2019</t>
  </si>
  <si>
    <t>Qúy 2-2020</t>
  </si>
  <si>
    <t>MCH</t>
  </si>
  <si>
    <t>PHÂN TÍCH BÁO CÁO TÀI CHÍNH CÔNG TY CỔ PHẦN HÀNG TIÊU DÙNG MASAN</t>
  </si>
  <si>
    <t>CÔNG TY CỔ PHẦN HÀNG TIÊU DÙNG MASAN</t>
  </si>
  <si>
    <t/>
  </si>
  <si>
    <t>TÀI SẢN</t>
  </si>
  <si>
    <t xml:space="preserve">            1. Tiền</t>
  </si>
  <si>
    <t xml:space="preserve">            2. Các khoản tương đương tiền</t>
  </si>
  <si>
    <t xml:space="preserve">            1. Chứng khoán kinh doanh</t>
  </si>
  <si>
    <t xml:space="preserve">            2. Dự phòng giảm giá chứng khoán kinh doanh</t>
  </si>
  <si>
    <t xml:space="preserve">            3. Đầu tư nắm giữ đến ngày đáo hạn</t>
  </si>
  <si>
    <t xml:space="preserve">            1. Phải thu ngắn hạn của khách hàng</t>
  </si>
  <si>
    <t xml:space="preserve">            2. Trả trước cho người bán</t>
  </si>
  <si>
    <t xml:space="preserve">            3. Phải thu nội bộ ngắn hạn</t>
  </si>
  <si>
    <t xml:space="preserve">            4. Phải thu theo tiến độ hợp đồng xây dựng</t>
  </si>
  <si>
    <t xml:space="preserve">            5. Phải thu về cho vay ngắn hạn</t>
  </si>
  <si>
    <t xml:space="preserve">            6. Phải thu ngắn hạn khác</t>
  </si>
  <si>
    <t xml:space="preserve">            7. Dự phòng phải thu ngắn hạn khó đòi</t>
  </si>
  <si>
    <t xml:space="preserve">        IV. Tổng hàng tồn kho</t>
  </si>
  <si>
    <t xml:space="preserve">            1. Hàng tồn kho</t>
  </si>
  <si>
    <t xml:space="preserve">            2. Dự phòng giảm giá hàng tồn kho</t>
  </si>
  <si>
    <t xml:space="preserve">        V. Tài sản ngắn hạn khác</t>
  </si>
  <si>
    <t xml:space="preserve">            1. Chi phí trả trước ngắn hạn</t>
  </si>
  <si>
    <t xml:space="preserve">            2. Thuế giá trị gia tăng được khấu trừ</t>
  </si>
  <si>
    <t xml:space="preserve">            3. Thuế và các khoản phải thu Nhà nước</t>
  </si>
  <si>
    <t xml:space="preserve">            4. Giao dịch mua bán lại trái phiếu chính phủ</t>
  </si>
  <si>
    <t xml:space="preserve">            5. Tài sản ngắn hạn khác</t>
  </si>
  <si>
    <t xml:space="preserve">    B. Tài sản cố định và đầu tư dài hạn</t>
  </si>
  <si>
    <t xml:space="preserve">        I. Các khoản phải thu dài hạn</t>
  </si>
  <si>
    <t xml:space="preserve">            1. Phải thu dài hạn của khách hàng</t>
  </si>
  <si>
    <t xml:space="preserve">            2. Vốn kinh doanh tại các đơn vị trực thuộc</t>
  </si>
  <si>
    <t xml:space="preserve">            3. Phải thu dài hạn nội bộ</t>
  </si>
  <si>
    <t xml:space="preserve">            4. Phải thu về cho vay dài hạn</t>
  </si>
  <si>
    <t xml:space="preserve">            5. Phải thu dài hạn khác</t>
  </si>
  <si>
    <t xml:space="preserve">            6. Dự phòng phải thu dài hạn khó đòi</t>
  </si>
  <si>
    <t xml:space="preserve">            1. Tài sản cố định hữu hình</t>
  </si>
  <si>
    <t xml:space="preserve">                - Nguyên giá</t>
  </si>
  <si>
    <t xml:space="preserve">                - Giá trị hao mòn lũy kế</t>
  </si>
  <si>
    <t xml:space="preserve">            2. Tài sản cố định thuê tài chính</t>
  </si>
  <si>
    <t xml:space="preserve">            3. Tài sản cố định vô hình</t>
  </si>
  <si>
    <t xml:space="preserve">        III. Bất động sản đầu tư</t>
  </si>
  <si>
    <t xml:space="preserve">            - Nguyên giá</t>
  </si>
  <si>
    <t xml:space="preserve">            - Giá trị hao mòn lũy kế</t>
  </si>
  <si>
    <t xml:space="preserve">        IV. Tài sản dở dang dài hạn</t>
  </si>
  <si>
    <t xml:space="preserve">            1. Chi phí sản xuất, kinh doanh dở dang dài hạn</t>
  </si>
  <si>
    <t xml:space="preserve">            2. chi phí xây dựng cơ bản dở dang</t>
  </si>
  <si>
    <t xml:space="preserve">        V. Các khoản đầu tư tài chính dài hạn</t>
  </si>
  <si>
    <t xml:space="preserve">            1. Đầu tư vào công ty con</t>
  </si>
  <si>
    <t xml:space="preserve">            2. Đầu tư vào công ty liên kết, liên doanh</t>
  </si>
  <si>
    <t xml:space="preserve">            3. Đầu tư khác vào công cụ vốn</t>
  </si>
  <si>
    <t xml:space="preserve">            4. Dự phòng giảm giá đầu tư tài chính dài hạn</t>
  </si>
  <si>
    <t xml:space="preserve">            5. Đầu tư nắm giữ đến ngày đáo hạn</t>
  </si>
  <si>
    <t xml:space="preserve">        VI. Tổng tài sản dài hạn khác</t>
  </si>
  <si>
    <t xml:space="preserve">            1. Chi phí trả trước dài hạn</t>
  </si>
  <si>
    <t xml:space="preserve">            2. Tài sản Thuế thu nhập hoãn lại</t>
  </si>
  <si>
    <t xml:space="preserve">            3. Tài sản dài hạn khác</t>
  </si>
  <si>
    <t xml:space="preserve">        VII. Lợi thế thương mại</t>
  </si>
  <si>
    <t>NGUỒN VỐN</t>
  </si>
  <si>
    <t xml:space="preserve">            1. Vay và nợ thuê tài chính ngắn hạn</t>
  </si>
  <si>
    <t xml:space="preserve">            2. Vay và nợ dài hạn đến hạn phải trả</t>
  </si>
  <si>
    <t xml:space="preserve">            3. Phải trả người bán ngắn hạn</t>
  </si>
  <si>
    <t xml:space="preserve">            4. Người mua trả tiền trước</t>
  </si>
  <si>
    <t xml:space="preserve">            5. Thuế và các khoản phải nộp nhà nước</t>
  </si>
  <si>
    <t xml:space="preserve">            6. Phải trả người lao động</t>
  </si>
  <si>
    <t xml:space="preserve">            7. Chi phí phải trả ngắn hạn</t>
  </si>
  <si>
    <t xml:space="preserve">            8. Phải trả nội bộ ngắn hạn</t>
  </si>
  <si>
    <t xml:space="preserve">            9. Phải trả theo tiến độ kế hoạch hợp đồng xây dựng</t>
  </si>
  <si>
    <t xml:space="preserve">            10. Doanh thu chưa thực hiện ngắn hạn</t>
  </si>
  <si>
    <t xml:space="preserve">            11. Phải trả ngắn hạn khác</t>
  </si>
  <si>
    <t xml:space="preserve">            12. Dự phòng phải trả ngắn hạn</t>
  </si>
  <si>
    <t xml:space="preserve">            13. Quỹ khen thưởng phúc lợi</t>
  </si>
  <si>
    <t xml:space="preserve">            14. Quỹ bình ổn giá</t>
  </si>
  <si>
    <t xml:space="preserve">            15. Giao dịch mua bán lại trái phiếu chính phủ</t>
  </si>
  <si>
    <t xml:space="preserve">            1. Phải trả người bán dài hạn</t>
  </si>
  <si>
    <t xml:space="preserve">            2. Chi phí phải trả dài hạn</t>
  </si>
  <si>
    <t xml:space="preserve">            3. Phải trả nội bộ về vốn kinh doanh</t>
  </si>
  <si>
    <t xml:space="preserve">            4. Phải trả nội bộ dài hạn</t>
  </si>
  <si>
    <t xml:space="preserve">            5. Phải trả dài hạn khác</t>
  </si>
  <si>
    <t xml:space="preserve">            6. Vay và nợ thuê tài chính dài hạn</t>
  </si>
  <si>
    <t xml:space="preserve">            7. Trái phiếu chuyển đổi</t>
  </si>
  <si>
    <t xml:space="preserve">            8. Thuế thu nhập hoãn lại phải trả</t>
  </si>
  <si>
    <t xml:space="preserve">            9. Dự phòng trợ cấp mất việc làm</t>
  </si>
  <si>
    <t xml:space="preserve">            10. Dự phòng phải trả dài hạn</t>
  </si>
  <si>
    <t xml:space="preserve">            11. Doanh thu chưa thực hiện dài hạn</t>
  </si>
  <si>
    <t xml:space="preserve">            12. Quỹ phát triển khoa học và công nghệ</t>
  </si>
  <si>
    <t xml:space="preserve">    B. Nguồn vốn chủ sở hữu</t>
  </si>
  <si>
    <t xml:space="preserve">            1. Vốn đầu tư của chủ sở hữu</t>
  </si>
  <si>
    <t xml:space="preserve">            2. Thặng dư vốn cổ phần</t>
  </si>
  <si>
    <t xml:space="preserve">            3. Quyền chọn chuyển đổi trái phiếu</t>
  </si>
  <si>
    <t xml:space="preserve">            4. Vốn khác của chủ sở hữu</t>
  </si>
  <si>
    <t xml:space="preserve">            5. Cổ phiếu quỹ</t>
  </si>
  <si>
    <t xml:space="preserve">            6. Chênh lệch đánh giá lại tài sản</t>
  </si>
  <si>
    <t xml:space="preserve">            7. Chênh lệch tỷ giá hối đoái</t>
  </si>
  <si>
    <t xml:space="preserve">            8. Quỹ đầu tư phát triển</t>
  </si>
  <si>
    <t xml:space="preserve">            9. Quỹ dự phòng tài chính</t>
  </si>
  <si>
    <t xml:space="preserve">            10. Quỹ khác thuộc vốn chủ sở hữu</t>
  </si>
  <si>
    <t xml:space="preserve">            11. Lợi nhuận sau thuế chưa phân phối</t>
  </si>
  <si>
    <t xml:space="preserve">                - LNST chưa phân phối lũy kế đến cuối kỳ trước</t>
  </si>
  <si>
    <t xml:space="preserve">                - LNST chưa phân phối kỳ này</t>
  </si>
  <si>
    <t xml:space="preserve">            12. Nguồn vốn đầu tư xây dựng cơ bản</t>
  </si>
  <si>
    <t xml:space="preserve">            13. Quỹ hỗ trợ sắp xếp doanh nghiệp</t>
  </si>
  <si>
    <t xml:space="preserve">            14. Lợi ích của cổ đông không kiểm soát</t>
  </si>
  <si>
    <t xml:space="preserve">        II. Nguồn kinh phí và quỹ khác</t>
  </si>
  <si>
    <t xml:space="preserve">            1. Nguồn kinh phí </t>
  </si>
  <si>
    <t xml:space="preserve">            2. Nguồn kinh phí đã hình thành tài sản cố định</t>
  </si>
  <si>
    <t xml:space="preserve">            3. Quỹ dự phòng trợ cấp mất việc làm</t>
  </si>
  <si>
    <t>TỔNG CỘNG NGUỒN VỐN</t>
  </si>
  <si>
    <t>2. Các khoản giảm trừ doanh thu</t>
  </si>
  <si>
    <t>4. Giá vốn hàng bán</t>
  </si>
  <si>
    <t>6. Doanh thu hoạt động tài chính</t>
  </si>
  <si>
    <t>7. Chi phí tài chính</t>
  </si>
  <si>
    <t>8. Phần lợi nhuận hoặc lỗ trong công ty liên kết liên doanh</t>
  </si>
  <si>
    <t>9. Chi phí bán hàng</t>
  </si>
  <si>
    <t>10. Chi phí quản lý doanh nghiệp</t>
  </si>
  <si>
    <t>12. Thu nhập khác</t>
  </si>
  <si>
    <t>13. Chi phí khác</t>
  </si>
  <si>
    <t>14. Lợi nhuận khác (12)-(13)</t>
  </si>
  <si>
    <t>16. Chi phí thuế TNDN hiện hành</t>
  </si>
  <si>
    <t>17. Chi phí thuế TNDN hoãn lại</t>
  </si>
  <si>
    <t>18. Chi phí thuế TNDN (16)+(17)</t>
  </si>
  <si>
    <t>20. Lợi nhuận sau thuế của cổ đông không kiểm soát</t>
  </si>
  <si>
    <t>21. Lợi nhuận sau thuế của cổ đông của công ty mẹ (19)-(20)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</si>
</sst>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color rgb="FFC0000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4"/>
      <color rgb="FFC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22"/>
      <color theme="3"/>
      <name val="Calibri"/>
      <family val="2"/>
      <scheme val="minor"/>
    </font>
    <font>
      <sz val="22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2" fillId="0" borderId="0" xfId="0" applyFont="1" applyFill="1" applyBorder="1" applyAlignment="1"/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164" fontId="0" fillId="0" borderId="0" xfId="2" applyNumberFormat="1" applyFont="1"/>
    <xf numFmtId="164" fontId="5" fillId="4" borderId="6" xfId="2" applyNumberFormat="1" applyFont="1" applyFill="1" applyBorder="1"/>
    <xf numFmtId="164" fontId="5" fillId="4" borderId="8" xfId="2" applyNumberFormat="1" applyFont="1" applyFill="1" applyBorder="1"/>
    <xf numFmtId="164" fontId="5" fillId="4" borderId="10" xfId="2" applyNumberFormat="1" applyFont="1" applyFill="1" applyBorder="1"/>
    <xf numFmtId="0" fontId="6" fillId="4" borderId="1" xfId="0" applyFont="1" applyFill="1" applyBorder="1"/>
    <xf numFmtId="0" fontId="6" fillId="4" borderId="5" xfId="0" applyFont="1" applyFill="1" applyBorder="1"/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4" borderId="13" xfId="0" applyFill="1" applyBorder="1"/>
    <xf numFmtId="0" fontId="0" fillId="4" borderId="0" xfId="0" applyFill="1" applyBorder="1"/>
    <xf numFmtId="0" fontId="0" fillId="4" borderId="12" xfId="0" applyFill="1" applyBorder="1"/>
    <xf numFmtId="164" fontId="0" fillId="0" borderId="0" xfId="2" applyNumberFormat="1" applyFont="1" applyBorder="1" applyAlignment="1">
      <alignment horizontal="center" vertical="center"/>
    </xf>
    <xf numFmtId="0" fontId="8" fillId="0" borderId="0" xfId="0" applyFont="1"/>
    <xf numFmtId="164" fontId="8" fillId="0" borderId="0" xfId="2" applyNumberFormat="1" applyFont="1"/>
    <xf numFmtId="43" fontId="0" fillId="0" borderId="0" xfId="2" applyFont="1"/>
    <xf numFmtId="166" fontId="0" fillId="0" borderId="0" xfId="2" applyNumberFormat="1" applyFont="1"/>
    <xf numFmtId="164" fontId="4" fillId="0" borderId="0" xfId="2" applyNumberFormat="1" applyFont="1" applyAlignment="1">
      <alignment horizontal="center"/>
    </xf>
    <xf numFmtId="0" fontId="10" fillId="0" borderId="0" xfId="3" applyFont="1"/>
    <xf numFmtId="164" fontId="0" fillId="0" borderId="0" xfId="2" applyNumberFormat="1" applyFont="1" applyFill="1"/>
    <xf numFmtId="0" fontId="0" fillId="0" borderId="0" xfId="0" applyFill="1"/>
    <xf numFmtId="164" fontId="0" fillId="0" borderId="0" xfId="0" applyNumberFormat="1"/>
    <xf numFmtId="0" fontId="0" fillId="0" borderId="0" xfId="0" applyAlignment="1">
      <alignment horizontal="center" vertical="center"/>
    </xf>
    <xf numFmtId="9" fontId="3" fillId="0" borderId="0" xfId="1" applyFont="1"/>
    <xf numFmtId="9" fontId="0" fillId="0" borderId="0" xfId="1" applyFont="1"/>
    <xf numFmtId="0" fontId="0" fillId="0" borderId="0" xfId="2" applyNumberFormat="1" applyFont="1"/>
    <xf numFmtId="9" fontId="0" fillId="0" borderId="0" xfId="1" applyNumberFormat="1" applyFont="1"/>
    <xf numFmtId="10" fontId="0" fillId="0" borderId="0" xfId="1" applyNumberFormat="1" applyFont="1"/>
    <xf numFmtId="43" fontId="0" fillId="0" borderId="0" xfId="2" applyNumberFormat="1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5" borderId="1" xfId="2" applyNumberFormat="1" applyFont="1" applyFill="1" applyBorder="1" applyAlignment="1">
      <alignment horizontal="center" vertical="center" wrapText="1"/>
    </xf>
    <xf numFmtId="164" fontId="0" fillId="5" borderId="3" xfId="2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164" fontId="0" fillId="0" borderId="0" xfId="2" applyNumberFormat="1" applyFont="1" applyAlignment="1">
      <alignment wrapText="1"/>
    </xf>
    <xf numFmtId="0" fontId="0" fillId="5" borderId="14" xfId="0" applyFill="1" applyBorder="1" applyAlignment="1">
      <alignment horizontal="center" vertical="center"/>
    </xf>
    <xf numFmtId="164" fontId="0" fillId="6" borderId="0" xfId="0" applyNumberFormat="1" applyFill="1" applyBorder="1" applyAlignment="1">
      <alignment horizontal="center" vertical="center"/>
    </xf>
    <xf numFmtId="164" fontId="0" fillId="6" borderId="14" xfId="0" applyNumberFormat="1" applyFill="1" applyBorder="1" applyAlignment="1">
      <alignment horizontal="center" vertical="center"/>
    </xf>
    <xf numFmtId="10" fontId="0" fillId="6" borderId="14" xfId="0" applyNumberFormat="1" applyFill="1" applyBorder="1" applyAlignment="1">
      <alignment horizontal="center" vertical="center"/>
    </xf>
    <xf numFmtId="43" fontId="0" fillId="6" borderId="14" xfId="2" applyFont="1" applyFill="1" applyBorder="1" applyAlignment="1">
      <alignment horizontal="left" vertical="top"/>
    </xf>
    <xf numFmtId="10" fontId="0" fillId="6" borderId="9" xfId="0" applyNumberFormat="1" applyFill="1" applyBorder="1" applyAlignment="1">
      <alignment horizontal="center" vertical="center"/>
    </xf>
    <xf numFmtId="164" fontId="0" fillId="5" borderId="5" xfId="2" applyNumberFormat="1" applyFont="1" applyFill="1" applyBorder="1" applyAlignment="1">
      <alignment horizontal="center" vertical="center"/>
    </xf>
    <xf numFmtId="9" fontId="0" fillId="6" borderId="12" xfId="1" applyFont="1" applyFill="1" applyBorder="1" applyAlignment="1">
      <alignment horizontal="center" vertical="center"/>
    </xf>
    <xf numFmtId="9" fontId="0" fillId="6" borderId="5" xfId="1" applyFont="1" applyFill="1" applyBorder="1" applyAlignment="1">
      <alignment horizontal="center" vertical="center"/>
    </xf>
    <xf numFmtId="43" fontId="0" fillId="6" borderId="5" xfId="2" applyFont="1" applyFill="1" applyBorder="1" applyAlignment="1">
      <alignment horizontal="left" vertical="top"/>
    </xf>
    <xf numFmtId="0" fontId="0" fillId="6" borderId="11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2" borderId="0" xfId="0" applyFill="1"/>
    <xf numFmtId="164" fontId="0" fillId="2" borderId="0" xfId="2" applyNumberFormat="1" applyFont="1" applyFill="1"/>
    <xf numFmtId="0" fontId="11" fillId="2" borderId="0" xfId="0" applyFont="1" applyFill="1"/>
    <xf numFmtId="164" fontId="11" fillId="2" borderId="0" xfId="2" applyNumberFormat="1" applyFont="1" applyFill="1"/>
    <xf numFmtId="164" fontId="3" fillId="0" borderId="0" xfId="2" applyNumberFormat="1" applyFont="1" applyFill="1"/>
    <xf numFmtId="0" fontId="3" fillId="0" borderId="0" xfId="0" applyFont="1" applyFill="1"/>
    <xf numFmtId="0" fontId="12" fillId="2" borderId="0" xfId="0" applyFont="1" applyFill="1" applyAlignment="1"/>
    <xf numFmtId="0" fontId="3" fillId="0" borderId="0" xfId="0" applyFont="1"/>
    <xf numFmtId="0" fontId="7" fillId="0" borderId="0" xfId="0" applyFont="1" applyAlignment="1"/>
    <xf numFmtId="164" fontId="0" fillId="0" borderId="1" xfId="2" applyNumberFormat="1" applyFont="1" applyBorder="1" applyAlignment="1">
      <alignment horizontal="center" vertical="center"/>
    </xf>
    <xf numFmtId="9" fontId="0" fillId="0" borderId="0" xfId="1" applyFont="1" applyFill="1"/>
    <xf numFmtId="9" fontId="0" fillId="0" borderId="0" xfId="2" applyNumberFormat="1" applyFont="1"/>
    <xf numFmtId="9" fontId="0" fillId="0" borderId="0" xfId="0" applyNumberFormat="1"/>
    <xf numFmtId="0" fontId="13" fillId="0" borderId="0" xfId="3" applyFont="1"/>
    <xf numFmtId="0" fontId="14" fillId="0" borderId="0" xfId="0" applyFont="1"/>
    <xf numFmtId="164" fontId="0" fillId="0" borderId="0" xfId="2" applyNumberFormat="1" applyFont="1" applyBorder="1"/>
    <xf numFmtId="164" fontId="4" fillId="0" borderId="0" xfId="2" applyNumberFormat="1" applyFont="1" applyBorder="1" applyAlignment="1">
      <alignment horizontal="center"/>
    </xf>
    <xf numFmtId="164" fontId="15" fillId="0" borderId="0" xfId="2" applyNumberFormat="1" applyFont="1"/>
    <xf numFmtId="0" fontId="3" fillId="0" borderId="0" xfId="0" applyFont="1" applyFill="1" applyAlignment="1">
      <alignment horizontal="center"/>
    </xf>
    <xf numFmtId="164" fontId="3" fillId="0" borderId="0" xfId="2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2" applyNumberFormat="1" applyFont="1" applyAlignment="1">
      <alignment horizontal="center"/>
    </xf>
    <xf numFmtId="9" fontId="0" fillId="0" borderId="1" xfId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10" fontId="0" fillId="0" borderId="6" xfId="0" applyNumberFormat="1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10" fontId="0" fillId="0" borderId="8" xfId="0" applyNumberFormat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  <xf numFmtId="10" fontId="0" fillId="0" borderId="11" xfId="0" applyNumberFormat="1" applyBorder="1" applyAlignment="1">
      <alignment horizontal="center" vertical="center"/>
    </xf>
    <xf numFmtId="10" fontId="0" fillId="0" borderId="6" xfId="1" applyNumberFormat="1" applyFont="1" applyBorder="1" applyAlignment="1">
      <alignment horizontal="center" vertical="center"/>
    </xf>
    <xf numFmtId="10" fontId="0" fillId="0" borderId="7" xfId="1" applyNumberFormat="1" applyFont="1" applyBorder="1" applyAlignment="1">
      <alignment horizontal="center" vertical="center"/>
    </xf>
    <xf numFmtId="10" fontId="0" fillId="0" borderId="8" xfId="1" applyNumberFormat="1" applyFont="1" applyBorder="1" applyAlignment="1">
      <alignment horizontal="center" vertical="center"/>
    </xf>
    <xf numFmtId="10" fontId="0" fillId="0" borderId="9" xfId="1" applyNumberFormat="1" applyFont="1" applyBorder="1" applyAlignment="1">
      <alignment horizontal="center" vertical="center"/>
    </xf>
    <xf numFmtId="10" fontId="0" fillId="0" borderId="10" xfId="1" applyNumberFormat="1" applyFont="1" applyBorder="1" applyAlignment="1">
      <alignment horizontal="center" vertical="center"/>
    </xf>
    <xf numFmtId="10" fontId="0" fillId="0" borderId="11" xfId="1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6" fillId="0" borderId="0" xfId="0" applyFont="1" applyAlignment="1"/>
  </cellXfs>
  <cellStyles count="4">
    <cellStyle name="Comma" xfId="2" builtinId="3"/>
    <cellStyle name="Hyperlink" xfId="3" builtinId="8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DOANH</a:t>
            </a:r>
            <a:r>
              <a:rPr lang="en-US" sz="1400" baseline="0"/>
              <a:t> THU 2019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BIEUDO!$B$7</c:f>
              <c:strCache>
                <c:ptCount val="1"/>
                <c:pt idx="0">
                  <c:v>Doanh thu thuần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11-425C-9238-C7788FD5E58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F11-425C-9238-C7788FD5E58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F11-425C-9238-C7788FD5E58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11-425C-9238-C7788FD5E588}"/>
              </c:ext>
            </c:extLst>
          </c:dPt>
          <c:cat>
            <c:strRef>
              <c:f>BIEUDO!$C$6:$F$6</c:f>
              <c:strCache>
                <c:ptCount val="4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</c:strCache>
            </c:strRef>
          </c:cat>
          <c:val>
            <c:numRef>
              <c:f>BIEUDO!$C$7:$F$7</c:f>
              <c:numCache>
                <c:formatCode>_(* #,##0_);_(* \(#,##0\);_(* "-"??_);_(@_)</c:formatCode>
                <c:ptCount val="4"/>
                <c:pt idx="0">
                  <c:v>4321432694079</c:v>
                </c:pt>
                <c:pt idx="1">
                  <c:v>5347312864829</c:v>
                </c:pt>
                <c:pt idx="2">
                  <c:v>3696941658891</c:v>
                </c:pt>
                <c:pt idx="3">
                  <c:v>4113456512184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11-425C-9238-C7788FD5E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29144624"/>
        <c:axId val="929144208"/>
      </c:barChart>
      <c:catAx>
        <c:axId val="92914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208"/>
        <c:crosses val="autoZero"/>
        <c:auto val="1"/>
        <c:lblAlgn val="ctr"/>
        <c:lblOffset val="100"/>
        <c:noMultiLvlLbl val="0"/>
      </c:catAx>
      <c:valAx>
        <c:axId val="929144208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REPORT!$E$25</c:f>
          <c:strCache>
            <c:ptCount val="1"/>
            <c:pt idx="0">
              <c:v>Khả năng sinh lợi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REPORT!$E$26:$J$26</c15:sqref>
                  </c15:fullRef>
                </c:ext>
              </c:extLst>
              <c:f>(REPORT!$E$26,REPORT!$G$26,REPORT!$I$26)</c:f>
              <c:strCache>
                <c:ptCount val="3"/>
                <c:pt idx="0">
                  <c:v>ROA</c:v>
                </c:pt>
                <c:pt idx="1">
                  <c:v>ROE</c:v>
                </c:pt>
                <c:pt idx="2">
                  <c:v>ROCE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REPORT!$E$27:$J$27</c15:sqref>
                  </c15:fullRef>
                </c:ext>
              </c:extLst>
              <c:f>(REPORT!$E$27,REPORT!$G$27,REPORT!$I$27)</c:f>
              <c:numCache>
                <c:formatCode>0.00%</c:formatCode>
                <c:ptCount val="3"/>
                <c:pt idx="0">
                  <c:v>4.3020110815086839E-2</c:v>
                </c:pt>
                <c:pt idx="1">
                  <c:v>7.1764271134395069E-2</c:v>
                </c:pt>
                <c:pt idx="2">
                  <c:v>6.902915520196741E-2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C2-4D47-B7FA-01AA079925D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REPORT!$E$26:$J$26</c15:sqref>
                  </c15:fullRef>
                </c:ext>
              </c:extLst>
              <c:f>(REPORT!$E$26,REPORT!$G$26,REPORT!$I$26)</c:f>
              <c:strCache>
                <c:ptCount val="3"/>
                <c:pt idx="0">
                  <c:v>ROA</c:v>
                </c:pt>
                <c:pt idx="1">
                  <c:v>ROE</c:v>
                </c:pt>
                <c:pt idx="2">
                  <c:v>ROCE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REPORT!$E$28:$J$28</c15:sqref>
                  </c15:fullRef>
                </c:ext>
              </c:extLst>
              <c:f>(REPORT!$E$28,REPORT!$G$28,REPORT!$I$28)</c:f>
              <c:numCache>
                <c:formatCode>0.00%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67C2-4D47-B7FA-01AA079925DC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REPORT!$E$26:$J$26</c15:sqref>
                  </c15:fullRef>
                </c:ext>
              </c:extLst>
              <c:f>(REPORT!$E$26,REPORT!$G$26,REPORT!$I$26)</c:f>
              <c:strCache>
                <c:ptCount val="3"/>
                <c:pt idx="0">
                  <c:v>ROA</c:v>
                </c:pt>
                <c:pt idx="1">
                  <c:v>ROE</c:v>
                </c:pt>
                <c:pt idx="2">
                  <c:v>ROCE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REPORT!$E$29:$J$29</c15:sqref>
                  </c15:fullRef>
                </c:ext>
              </c:extLst>
              <c:f>(REPORT!$E$29,REPORT!$G$29,REPORT!$I$29)</c:f>
              <c:numCache>
                <c:formatCode>0.00%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67C2-4D47-B7FA-01AA079925DC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REPORT!$E$26:$J$26</c15:sqref>
                  </c15:fullRef>
                </c:ext>
              </c:extLst>
              <c:f>(REPORT!$E$26,REPORT!$G$26,REPORT!$I$26)</c:f>
              <c:strCache>
                <c:ptCount val="3"/>
                <c:pt idx="0">
                  <c:v>ROA</c:v>
                </c:pt>
                <c:pt idx="1">
                  <c:v>ROE</c:v>
                </c:pt>
                <c:pt idx="2">
                  <c:v>ROCE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REPORT!$E$30:$J$30</c15:sqref>
                  </c15:fullRef>
                </c:ext>
              </c:extLst>
              <c:f>(REPORT!$E$30,REPORT!$G$30,REPORT!$I$30)</c:f>
              <c:numCache>
                <c:formatCode>0.00%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67C2-4D47-B7FA-01AA07992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80"/>
        <c:axId val="-1321630800"/>
        <c:axId val="-1321633520"/>
      </c:barChart>
      <c:catAx>
        <c:axId val="-132163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33520"/>
        <c:crosses val="autoZero"/>
        <c:auto val="1"/>
        <c:lblAlgn val="ctr"/>
        <c:lblOffset val="100"/>
        <c:noMultiLvlLbl val="0"/>
      </c:catAx>
      <c:valAx>
        <c:axId val="-1321633520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30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REPORT!$E$32</c:f>
          <c:strCache>
            <c:ptCount val="1"/>
            <c:pt idx="0">
              <c:v>Tỷ lệ nợ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REPORT!$E$33:$L$33</c15:sqref>
                  </c15:fullRef>
                </c:ext>
              </c:extLst>
              <c:f>(REPORT!$E$33,REPORT!$G$33,REPORT!$I$33,REPORT!$K$33)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REPORT!$E$34:$L$34</c15:sqref>
                  </c15:fullRef>
                </c:ext>
              </c:extLst>
              <c:f>(REPORT!$E$34,REPORT!$G$34,REPORT!$I$34,REPORT!$K$34)</c:f>
              <c:numCache>
                <c:formatCode>0.00%</c:formatCode>
                <c:ptCount val="4"/>
                <c:pt idx="0">
                  <c:v>0.40053580792980109</c:v>
                </c:pt>
                <c:pt idx="1">
                  <c:v>0.6681563523362164</c:v>
                </c:pt>
                <c:pt idx="2">
                  <c:v>3.6343007210766033E-2</c:v>
                </c:pt>
                <c:pt idx="3" formatCode="0%">
                  <c:v>2.0783589113123009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9-4133-8EE1-9B371A05CE2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REPORT!$E$33:$L$33</c15:sqref>
                  </c15:fullRef>
                </c:ext>
              </c:extLst>
              <c:f>(REPORT!$E$33,REPORT!$G$33,REPORT!$I$33,REPORT!$K$33)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REPORT!$E$35:$L$35</c15:sqref>
                  </c15:fullRef>
                </c:ext>
              </c:extLst>
              <c:f>(REPORT!$E$35,REPORT!$G$35,REPORT!$I$35,REPORT!$K$35)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1839-4133-8EE1-9B371A05CE21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REPORT!$E$33:$L$33</c15:sqref>
                  </c15:fullRef>
                </c:ext>
              </c:extLst>
              <c:f>(REPORT!$E$33,REPORT!$G$33,REPORT!$I$33,REPORT!$K$33)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REPORT!$E$36:$L$36</c15:sqref>
                  </c15:fullRef>
                </c:ext>
              </c:extLst>
              <c:f>(REPORT!$E$36,REPORT!$G$36,REPORT!$I$36,REPORT!$K$36)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1839-4133-8EE1-9B371A05CE21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REPORT!$E$33:$L$33</c15:sqref>
                  </c15:fullRef>
                </c:ext>
              </c:extLst>
              <c:f>(REPORT!$E$33,REPORT!$G$33,REPORT!$I$33,REPORT!$K$33)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REPORT!$E$37:$L$37</c15:sqref>
                  </c15:fullRef>
                </c:ext>
              </c:extLst>
              <c:f>(REPORT!$E$37,REPORT!$G$37,REPORT!$I$37,REPORT!$K$37)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1839-4133-8EE1-9B371A05CE21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REPORT!$E$33:$L$33</c15:sqref>
                  </c15:fullRef>
                </c:ext>
              </c:extLst>
              <c:f>(REPORT!$E$33,REPORT!$G$33,REPORT!$I$33,REPORT!$K$33)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REPORT!$E$38:$L$38</c15:sqref>
                  </c15:fullRef>
                </c:ext>
              </c:extLst>
              <c:f>(REPORT!$E$38,REPORT!$G$38,REPORT!$I$38,REPORT!$K$38)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1839-4133-8EE1-9B371A05CE21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REPORT!$E$33:$L$33</c15:sqref>
                  </c15:fullRef>
                </c:ext>
              </c:extLst>
              <c:f>(REPORT!$E$33,REPORT!$G$33,REPORT!$I$33,REPORT!$K$33)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REPORT!$E$39:$L$39</c15:sqref>
                  </c15:fullRef>
                </c:ext>
              </c:extLst>
              <c:f>(REPORT!$E$39,REPORT!$G$39,REPORT!$I$39,REPORT!$K$39)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5-1839-4133-8EE1-9B371A05CE21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REPORT!$E$33:$L$33</c15:sqref>
                  </c15:fullRef>
                </c:ext>
              </c:extLst>
              <c:f>(REPORT!$E$33,REPORT!$G$33,REPORT!$I$33,REPORT!$K$33)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REPORT!$E$40:$L$40</c15:sqref>
                  </c15:fullRef>
                </c:ext>
              </c:extLst>
              <c:f>(REPORT!$E$40,REPORT!$G$40,REPORT!$I$40,REPORT!$K$40)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6-1839-4133-8EE1-9B371A05C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92"/>
        <c:axId val="-1321625360"/>
        <c:axId val="-1321632976"/>
      </c:barChart>
      <c:catAx>
        <c:axId val="-132162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32976"/>
        <c:crosses val="autoZero"/>
        <c:auto val="1"/>
        <c:lblAlgn val="ctr"/>
        <c:lblOffset val="100"/>
        <c:noMultiLvlLbl val="0"/>
      </c:catAx>
      <c:valAx>
        <c:axId val="-1321632976"/>
        <c:scaling>
          <c:orientation val="minMax"/>
          <c:max val="1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25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/>
              <a:t>DOANH</a:t>
            </a:r>
            <a:r>
              <a:rPr lang="en-US" sz="1400" b="0" baseline="0"/>
              <a:t> THU 2020</a:t>
            </a:r>
          </a:p>
        </c:rich>
      </c:tx>
      <c:layout>
        <c:manualLayout>
          <c:xMode val="edge"/>
          <c:yMode val="edge"/>
          <c:x val="0.40972031642897783"/>
          <c:y val="4.13345143194567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9503911021023379E-2"/>
          <c:y val="0.17811874490002305"/>
          <c:w val="0.91243781094527365"/>
          <c:h val="0.65804186161512424"/>
        </c:manualLayout>
      </c:layout>
      <c:barChart>
        <c:barDir val="col"/>
        <c:grouping val="stack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84-407A-B2A0-3DC802B69ED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84-407A-B2A0-3DC802B69ED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84-407A-B2A0-3DC802B69ED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84-407A-B2A0-3DC802B69ED1}"/>
              </c:ext>
            </c:extLst>
          </c:dPt>
          <c:cat>
            <c:strRef>
              <c:f>BIEUDO!$G$6:$J$6</c:f>
              <c:strCache>
                <c:ptCount val="4"/>
                <c:pt idx="0">
                  <c:v>Q3 2019</c:v>
                </c:pt>
                <c:pt idx="1">
                  <c:v>Q4 2019</c:v>
                </c:pt>
                <c:pt idx="2">
                  <c:v>Q1 2020</c:v>
                </c:pt>
                <c:pt idx="3">
                  <c:v>Q2 2020</c:v>
                </c:pt>
              </c:strCache>
            </c:strRef>
          </c:cat>
          <c:val>
            <c:numRef>
              <c:f>BIEUDO!$G$7:$J$7</c:f>
              <c:numCache>
                <c:formatCode>_(* #,##0_);_(* \(#,##0\);_(* "-"??_);_(@_)</c:formatCode>
                <c:ptCount val="4"/>
                <c:pt idx="0">
                  <c:v>4509383175397</c:v>
                </c:pt>
                <c:pt idx="1">
                  <c:v>6167760490036</c:v>
                </c:pt>
                <c:pt idx="2">
                  <c:v>4535516635143</c:v>
                </c:pt>
                <c:pt idx="3">
                  <c:v>5493639514594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C84-407A-B2A0-3DC802B69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9639536"/>
        <c:axId val="849642864"/>
      </c:barChart>
      <c:catAx>
        <c:axId val="84963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9642864"/>
        <c:crosses val="autoZero"/>
        <c:auto val="1"/>
        <c:lblAlgn val="ctr"/>
        <c:lblOffset val="100"/>
        <c:noMultiLvlLbl val="0"/>
      </c:catAx>
      <c:valAx>
        <c:axId val="849642864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963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/>
              <a:t>LỢI NHUẬN 2019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160972888432687E-2"/>
          <c:y val="0.17868372703412072"/>
          <c:w val="0.91164658634538154"/>
          <c:h val="0.65804186161512424"/>
        </c:manualLayout>
      </c:layout>
      <c:barChart>
        <c:barDir val="col"/>
        <c:grouping val="stacked"/>
        <c:varyColors val="1"/>
        <c:ser>
          <c:idx val="0"/>
          <c:order val="0"/>
          <c:tx>
            <c:strRef>
              <c:f>BIEUDO!$B$7</c:f>
              <c:strCache>
                <c:ptCount val="1"/>
                <c:pt idx="0">
                  <c:v>Doanh thu thuần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C6-4A2B-97CB-78C8FF35E77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CC6-4A2B-97CB-78C8FF35E77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CC6-4A2B-97CB-78C8FF35E77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C6-4A2B-97CB-78C8FF35E776}"/>
              </c:ext>
            </c:extLst>
          </c:dPt>
          <c:cat>
            <c:strRef>
              <c:f>BIEUDO!$C$6:$F$6</c:f>
              <c:strCache>
                <c:ptCount val="4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</c:strCache>
            </c:strRef>
          </c:cat>
          <c:val>
            <c:numRef>
              <c:f>BIEUDO!$C$23:$F$23</c:f>
              <c:numCache>
                <c:formatCode>_(* #,##0_);_(* \(#,##0\);_(* "-"??_);_(@_)</c:formatCode>
                <c:ptCount val="4"/>
                <c:pt idx="0">
                  <c:v>1182805430175</c:v>
                </c:pt>
                <c:pt idx="1">
                  <c:v>1061828630748</c:v>
                </c:pt>
                <c:pt idx="2">
                  <c:v>968040417659</c:v>
                </c:pt>
                <c:pt idx="3">
                  <c:v>905903841233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CC6-4A2B-97CB-78C8FF35E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929144624"/>
        <c:axId val="929144208"/>
      </c:barChart>
      <c:catAx>
        <c:axId val="92914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208"/>
        <c:crosses val="autoZero"/>
        <c:auto val="1"/>
        <c:lblAlgn val="ctr"/>
        <c:lblOffset val="100"/>
        <c:noMultiLvlLbl val="0"/>
      </c:catAx>
      <c:valAx>
        <c:axId val="929144208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/>
              <a:t>LỢI NHUẬN 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4176706827309238E-2"/>
          <c:y val="0.2018719806763285"/>
          <c:w val="0.91164658634538154"/>
          <c:h val="0.65804186161512424"/>
        </c:manualLayout>
      </c:layout>
      <c:barChart>
        <c:barDir val="col"/>
        <c:grouping val="stacked"/>
        <c:varyColors val="1"/>
        <c:ser>
          <c:idx val="0"/>
          <c:order val="0"/>
          <c:tx>
            <c:strRef>
              <c:f>BIEUDO!$B$7</c:f>
              <c:strCache>
                <c:ptCount val="1"/>
                <c:pt idx="0">
                  <c:v>Doanh thu thuần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31-4EA5-AA91-E11A2AD4F57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131-4EA5-AA91-E11A2AD4F57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131-4EA5-AA91-E11A2AD4F57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31-4EA5-AA91-E11A2AD4F57B}"/>
              </c:ext>
            </c:extLst>
          </c:dPt>
          <c:cat>
            <c:strRef>
              <c:f>BIEUDO!$G$22:$J$22</c:f>
              <c:strCache>
                <c:ptCount val="4"/>
                <c:pt idx="0">
                  <c:v>Q3 2019</c:v>
                </c:pt>
                <c:pt idx="1">
                  <c:v>Q4 2019</c:v>
                </c:pt>
                <c:pt idx="2">
                  <c:v>Q1 2020</c:v>
                </c:pt>
                <c:pt idx="3">
                  <c:v>Q2 2020</c:v>
                </c:pt>
              </c:strCache>
            </c:strRef>
          </c:cat>
          <c:val>
            <c:numRef>
              <c:f>BIEUDO!$G$23:$J$23</c:f>
              <c:numCache>
                <c:formatCode>_(* #,##0_);_(* \(#,##0\);_(* "-"??_);_(@_)</c:formatCode>
                <c:ptCount val="4"/>
                <c:pt idx="0">
                  <c:v>1066700970808</c:v>
                </c:pt>
                <c:pt idx="1">
                  <c:v>1812281240434</c:v>
                </c:pt>
                <c:pt idx="2">
                  <c:v>1042844745900</c:v>
                </c:pt>
                <c:pt idx="3">
                  <c:v>1318291713653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131-4EA5-AA91-E11A2AD4F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29144624"/>
        <c:axId val="929144208"/>
      </c:barChart>
      <c:catAx>
        <c:axId val="92914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208"/>
        <c:crosses val="autoZero"/>
        <c:auto val="1"/>
        <c:lblAlgn val="ctr"/>
        <c:lblOffset val="100"/>
        <c:noMultiLvlLbl val="0"/>
      </c:catAx>
      <c:valAx>
        <c:axId val="929144208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CẤU</a:t>
            </a:r>
            <a:r>
              <a:rPr lang="en-US" baseline="0"/>
              <a:t> TRÚC CHI PHÍ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038487761186048E-2"/>
          <c:y val="0.14126783065160334"/>
          <c:w val="0.9504504504504504"/>
          <c:h val="0.653101838476461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BIEUDO!$C$38</c:f>
              <c:strCache>
                <c:ptCount val="1"/>
                <c:pt idx="0">
                  <c:v>Qúy 2-2019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BIEUDO!$B$40:$B$43</c:f>
              <c:strCache>
                <c:ptCount val="4"/>
                <c:pt idx="0">
                  <c:v>Gía vốn</c:v>
                </c:pt>
                <c:pt idx="1">
                  <c:v>CPBH</c:v>
                </c:pt>
                <c:pt idx="2">
                  <c:v>CPQL</c:v>
                </c:pt>
                <c:pt idx="3">
                  <c:v>Lợi nhuận</c:v>
                </c:pt>
              </c:strCache>
            </c:strRef>
          </c:cat>
          <c:val>
            <c:numRef>
              <c:f>BIEUDO!$E$40:$E$43</c:f>
              <c:numCache>
                <c:formatCode>0%</c:formatCode>
                <c:ptCount val="4"/>
                <c:pt idx="0">
                  <c:v>0.59264501325350427</c:v>
                </c:pt>
                <c:pt idx="1">
                  <c:v>0.18153440306374574</c:v>
                </c:pt>
                <c:pt idx="2">
                  <c:v>4.3794057055523306E-2</c:v>
                </c:pt>
                <c:pt idx="3">
                  <c:v>0.18202652662722671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3B-464F-B6E2-CC9A600703C7}"/>
            </c:ext>
          </c:extLst>
        </c:ser>
        <c:ser>
          <c:idx val="1"/>
          <c:order val="1"/>
          <c:tx>
            <c:strRef>
              <c:f>BIEUDO!$D$38</c:f>
              <c:strCache>
                <c:ptCount val="1"/>
                <c:pt idx="0">
                  <c:v>Qúy 2-2020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BIEUDO!$B$40:$B$43</c:f>
              <c:strCache>
                <c:ptCount val="4"/>
                <c:pt idx="0">
                  <c:v>Gía vốn</c:v>
                </c:pt>
                <c:pt idx="1">
                  <c:v>CPBH</c:v>
                </c:pt>
                <c:pt idx="2">
                  <c:v>CPQL</c:v>
                </c:pt>
                <c:pt idx="3">
                  <c:v>Lợi nhuận</c:v>
                </c:pt>
              </c:strCache>
            </c:strRef>
          </c:cat>
          <c:val>
            <c:numRef>
              <c:f>BIEUDO!$F$40:$F$43</c:f>
              <c:numCache>
                <c:formatCode>0%</c:formatCode>
                <c:ptCount val="4"/>
                <c:pt idx="0">
                  <c:v>0.59106024661211698</c:v>
                </c:pt>
                <c:pt idx="1">
                  <c:v>0.16693389385666219</c:v>
                </c:pt>
                <c:pt idx="2">
                  <c:v>3.9438599951167726E-2</c:v>
                </c:pt>
                <c:pt idx="3">
                  <c:v>0.20256725958005314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3B-464F-B6E2-CC9A60070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5"/>
        <c:axId val="858978480"/>
        <c:axId val="858973904"/>
      </c:barChart>
      <c:catAx>
        <c:axId val="85897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973904"/>
        <c:crosses val="autoZero"/>
        <c:auto val="1"/>
        <c:lblAlgn val="ctr"/>
        <c:lblOffset val="100"/>
        <c:noMultiLvlLbl val="0"/>
      </c:catAx>
      <c:valAx>
        <c:axId val="85897390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978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accent2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6">
                    <a:lumMod val="75000"/>
                  </a:schemeClr>
                </a:solidFill>
              </a:rPr>
              <a:t>KHẢ</a:t>
            </a:r>
            <a:r>
              <a:rPr lang="en-US" b="1" baseline="0">
                <a:solidFill>
                  <a:schemeClr val="accent6">
                    <a:lumMod val="75000"/>
                  </a:schemeClr>
                </a:solidFill>
              </a:rPr>
              <a:t> NĂNG THANH TOÁN NGẮN HẠN</a:t>
            </a:r>
            <a:endParaRPr lang="en-US" b="1">
              <a:solidFill>
                <a:schemeClr val="accent6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536270053441115"/>
          <c:y val="7.2351450630308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989816275006255E-2"/>
          <c:y val="0.25616761191564341"/>
          <c:w val="0.96639169856934282"/>
          <c:h val="0.51963107758383353"/>
        </c:manualLayout>
      </c:layout>
      <c:lineChart>
        <c:grouping val="standard"/>
        <c:varyColors val="0"/>
        <c:ser>
          <c:idx val="0"/>
          <c:order val="0"/>
          <c:tx>
            <c:strRef>
              <c:f>BIEUDO!$B$75</c:f>
              <c:strCache>
                <c:ptCount val="1"/>
                <c:pt idx="0">
                  <c:v>Khả năng TT ngắn hạn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4.4510219288289299E-2"/>
                  <c:y val="8.0064733795085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838-4739-AB35-822EABB5E97E}"/>
                </c:ext>
              </c:extLst>
            </c:dLbl>
            <c:dLbl>
              <c:idx val="5"/>
              <c:layout>
                <c:manualLayout>
                  <c:x val="-4.1102349361845592E-2"/>
                  <c:y val="9.6508268634252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838-4739-AB35-822EABB5E97E}"/>
                </c:ext>
              </c:extLst>
            </c:dLbl>
            <c:dLbl>
              <c:idx val="6"/>
              <c:layout>
                <c:manualLayout>
                  <c:x val="-2.8940123440781326E-2"/>
                  <c:y val="6.7018335994713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838-4739-AB35-822EABB5E97E}"/>
                </c:ext>
              </c:extLst>
            </c:dLbl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BIEUDO!$C$74:$K$74</c:f>
              <c:strCache>
                <c:ptCount val="8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  <c:pt idx="4">
                  <c:v>Q3 2019</c:v>
                </c:pt>
                <c:pt idx="5">
                  <c:v>Q4 2019</c:v>
                </c:pt>
                <c:pt idx="6">
                  <c:v>Q1 2020</c:v>
                </c:pt>
                <c:pt idx="7">
                  <c:v>Q2 2020</c:v>
                </c:pt>
              </c:strCache>
            </c:strRef>
          </c:cat>
          <c:val>
            <c:numRef>
              <c:f>BIEUDO!$C$75:$K$75</c:f>
              <c:numCache>
                <c:formatCode>_(* #,##0.00_);_(* \(#,##0.00\);_(* "-"??_);_(@_)</c:formatCode>
                <c:ptCount val="9"/>
                <c:pt idx="0">
                  <c:v>0.70571165589542995</c:v>
                </c:pt>
                <c:pt idx="1">
                  <c:v>0.61397216635015206</c:v>
                </c:pt>
                <c:pt idx="2">
                  <c:v>0.63474187092502077</c:v>
                </c:pt>
                <c:pt idx="3">
                  <c:v>0.48744917760687384</c:v>
                </c:pt>
                <c:pt idx="4">
                  <c:v>0.5032882443683302</c:v>
                </c:pt>
                <c:pt idx="5">
                  <c:v>0.77568929062167702</c:v>
                </c:pt>
                <c:pt idx="6">
                  <c:v>0.72347209518569067</c:v>
                </c:pt>
                <c:pt idx="7">
                  <c:v>0.81328901136491749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38-4739-AB35-822EABB5E97E}"/>
            </c:ext>
          </c:extLst>
        </c:ser>
        <c:ser>
          <c:idx val="1"/>
          <c:order val="1"/>
          <c:tx>
            <c:strRef>
              <c:f>BIEUDO!$B$76</c:f>
              <c:strCache>
                <c:ptCount val="1"/>
                <c:pt idx="0">
                  <c:v>Mức an toàn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38-4739-AB35-822EABB5E97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38-4739-AB35-822EABB5E97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38-4739-AB35-822EABB5E97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38-4739-AB35-822EABB5E97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38-4739-AB35-822EABB5E97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38-4739-AB35-822EABB5E97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38-4739-AB35-822EABB5E97E}"/>
                </c:ext>
              </c:extLst>
            </c:dLbl>
            <c:dLbl>
              <c:idx val="7"/>
              <c:layout>
                <c:manualLayout>
                  <c:x val="1.9815467569179627E-2"/>
                  <c:y val="-7.79059911314537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E838-4739-AB35-822EABB5E97E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BIEUDO!$C$74:$K$74</c:f>
              <c:strCache>
                <c:ptCount val="8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  <c:pt idx="4">
                  <c:v>Q3 2019</c:v>
                </c:pt>
                <c:pt idx="5">
                  <c:v>Q4 2019</c:v>
                </c:pt>
                <c:pt idx="6">
                  <c:v>Q1 2020</c:v>
                </c:pt>
                <c:pt idx="7">
                  <c:v>Q2 2020</c:v>
                </c:pt>
              </c:strCache>
            </c:strRef>
          </c:cat>
          <c:val>
            <c:numRef>
              <c:f>BIEUDO!$C$76:$K$76</c:f>
              <c:numCache>
                <c:formatCode>_(* #,##0.0_);_(* \(#,##0.0\);_(* "-"??_);_(@_)</c:formatCode>
                <c:ptCount val="9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38-4739-AB35-822EABB5E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8973072"/>
        <c:axId val="858977648"/>
      </c:lineChart>
      <c:catAx>
        <c:axId val="85897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977648"/>
        <c:crosses val="autoZero"/>
        <c:auto val="1"/>
        <c:lblAlgn val="ctr"/>
        <c:lblOffset val="100"/>
        <c:noMultiLvlLbl val="0"/>
      </c:catAx>
      <c:valAx>
        <c:axId val="858977648"/>
        <c:scaling>
          <c:orientation val="minMax"/>
        </c:scaling>
        <c:delete val="0"/>
        <c:axPos val="l"/>
        <c:numFmt formatCode="_(* #,##0.00_);_(* \(#,##0.0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973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accent1">
          <a:lumMod val="60000"/>
          <a:lumOff val="4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PHÂN</a:t>
            </a:r>
            <a:r>
              <a:rPr lang="en-US" baseline="0"/>
              <a:t> TÍCH CẤU TRÚC VỐN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71487394350936"/>
          <c:y val="0.15859892649990712"/>
          <c:w val="0.48099328180307738"/>
          <c:h val="0.71089201864567597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540-43D6-9896-464EA98B5094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540-43D6-9896-464EA98B50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BIEUDO!$B$99:$B$100</c:f>
              <c:strCache>
                <c:ptCount val="2"/>
                <c:pt idx="0">
                  <c:v>Nợ / TS</c:v>
                </c:pt>
                <c:pt idx="1">
                  <c:v>VCSH/TS</c:v>
                </c:pt>
              </c:strCache>
            </c:strRef>
          </c:cat>
          <c:val>
            <c:numRef>
              <c:f>BIEUDO!$C$99:$C$100</c:f>
              <c:numCache>
                <c:formatCode>0%</c:formatCode>
                <c:ptCount val="2"/>
                <c:pt idx="0">
                  <c:v>0.40784985527030304</c:v>
                </c:pt>
                <c:pt idx="1">
                  <c:v>0.59215014472969696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40-43D6-9896-464EA98B5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340677598786389"/>
          <c:y val="0.89660959886457547"/>
          <c:w val="0.48682559175515905"/>
          <c:h val="7.62717474164321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CC"/>
    </a:solidFill>
    <a:ln w="9525" cap="flat" cmpd="sng" algn="ctr">
      <a:solidFill>
        <a:schemeClr val="accent4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REPORT!$E$7</c:f>
          <c:strCache>
            <c:ptCount val="1"/>
            <c:pt idx="0">
              <c:v>Khả năng thanh toán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REPORT!$E$8:$L$8</c15:sqref>
                  </c15:fullRef>
                </c:ext>
              </c:extLst>
              <c:f>(REPORT!$E$8,REPORT!$G$8,REPORT!$I$8,REPORT!$K$8)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REPORT!$E$8:$L$8</c15:sqref>
                  </c15:fullRef>
                </c:ext>
              </c:extLst>
              <c:f>(REPORT!$E$8,REPORT!$G$8,REPORT!$I$8,REPORT!$K$8)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2-4953-B0D4-3155E056BC8D}"/>
            </c:ext>
          </c:extLst>
        </c:ser>
        <c:ser>
          <c:idx val="1"/>
          <c:order val="1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REPORT!$E$8:$L$8</c15:sqref>
                  </c15:fullRef>
                </c:ext>
              </c:extLst>
              <c:f>(REPORT!$E$8,REPORT!$G$8,REPORT!$I$8,REPORT!$K$8)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REPORT!$E$9:$L$9</c15:sqref>
                  </c15:fullRef>
                </c:ext>
              </c:extLst>
              <c:f>(REPORT!$E$9,REPORT!$G$9,REPORT!$I$9,REPORT!$K$9)</c:f>
              <c:numCache>
                <c:formatCode>0.00</c:formatCode>
                <c:ptCount val="4"/>
                <c:pt idx="0">
                  <c:v>0.81328901136491749</c:v>
                </c:pt>
                <c:pt idx="1">
                  <c:v>0.58877451108990908</c:v>
                </c:pt>
                <c:pt idx="2">
                  <c:v>0.18753881060372501</c:v>
                </c:pt>
                <c:pt idx="3">
                  <c:v>15.689568147346085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B2-4953-B0D4-3155E056BC8D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REPORT!$E$8:$L$8</c15:sqref>
                  </c15:fullRef>
                </c:ext>
              </c:extLst>
              <c:f>(REPORT!$E$8,REPORT!$G$8,REPORT!$I$8,REPORT!$K$8)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REPORT!$E$10:$L$10</c15:sqref>
                  </c15:fullRef>
                </c:ext>
              </c:extLst>
              <c:f>(REPORT!$E$10,REPORT!$G$10,REPORT!$I$10,REPORT!$K$10)</c:f>
              <c:numCache>
                <c:formatCode>0.00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3DB2-4953-B0D4-3155E056BC8D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REPORT!$E$8:$L$8</c15:sqref>
                  </c15:fullRef>
                </c:ext>
              </c:extLst>
              <c:f>(REPORT!$E$8,REPORT!$G$8,REPORT!$I$8,REPORT!$K$8)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REPORT!$E$11:$L$11</c15:sqref>
                  </c15:fullRef>
                </c:ext>
              </c:extLst>
              <c:f>(REPORT!$E$11,REPORT!$G$11,REPORT!$I$11,REPORT!$K$11)</c:f>
              <c:numCache>
                <c:formatCode>0.00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3DB2-4953-B0D4-3155E056BC8D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REPORT!$E$8:$L$8</c15:sqref>
                  </c15:fullRef>
                </c:ext>
              </c:extLst>
              <c:f>(REPORT!$E$8,REPORT!$G$8,REPORT!$I$8,REPORT!$K$8)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REPORT!$E$12:$L$12</c15:sqref>
                  </c15:fullRef>
                </c:ext>
              </c:extLst>
              <c:f>(REPORT!$E$12,REPORT!$G$12,REPORT!$I$12,REPORT!$K$12)</c:f>
              <c:numCache>
                <c:formatCode>0.00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3DB2-4953-B0D4-3155E056BC8D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REPORT!$E$8:$L$8</c15:sqref>
                  </c15:fullRef>
                </c:ext>
              </c:extLst>
              <c:f>(REPORT!$E$8,REPORT!$G$8,REPORT!$I$8,REPORT!$K$8)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REPORT!$E$13:$L$13</c15:sqref>
                  </c15:fullRef>
                </c:ext>
              </c:extLst>
              <c:f>(REPORT!$E$13,REPORT!$G$13,REPORT!$I$13,REPORT!$K$13)</c:f>
              <c:numCache>
                <c:formatCode>0.00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5-3DB2-4953-B0D4-3155E056B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80"/>
        <c:axId val="-1321634064"/>
        <c:axId val="-1321628080"/>
      </c:barChart>
      <c:catAx>
        <c:axId val="-132163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28080"/>
        <c:crosses val="autoZero"/>
        <c:auto val="1"/>
        <c:lblAlgn val="ctr"/>
        <c:lblOffset val="100"/>
        <c:noMultiLvlLbl val="0"/>
      </c:catAx>
      <c:valAx>
        <c:axId val="-1321628080"/>
        <c:scaling>
          <c:orientation val="minMax"/>
          <c:max val="1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34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REPORT!$E$17</c:f>
          <c:strCache>
            <c:ptCount val="1"/>
            <c:pt idx="0">
              <c:v>Biên lợi nhuận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REPORT!$E$18:$L$18</c15:sqref>
                  </c15:fullRef>
                </c:ext>
              </c:extLst>
              <c:f>(REPORT!$E$18,REPORT!$G$18,REPORT!$I$18,REPORT!$K$18)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REPORT!$E$19:$L$19</c15:sqref>
                  </c15:fullRef>
                </c:ext>
              </c:extLst>
              <c:f>(REPORT!$E$19,REPORT!$G$19,REPORT!$I$19,REPORT!$K$19)</c:f>
              <c:numCache>
                <c:formatCode>0.00%</c:formatCode>
                <c:ptCount val="4"/>
                <c:pt idx="0">
                  <c:v>0.40893975338788308</c:v>
                </c:pt>
                <c:pt idx="1">
                  <c:v>0.22468445462192324</c:v>
                </c:pt>
                <c:pt idx="2">
                  <c:v>0.22449270899351029</c:v>
                </c:pt>
                <c:pt idx="3">
                  <c:v>0.19068251495209676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14-4828-A03C-CF45C17FDA9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REPORT!$E$18:$L$18</c15:sqref>
                  </c15:fullRef>
                </c:ext>
              </c:extLst>
              <c:f>(REPORT!$E$18,REPORT!$G$18,REPORT!$I$18,REPORT!$K$18)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REPORT!$E$20:$L$20</c15:sqref>
                  </c15:fullRef>
                </c:ext>
              </c:extLst>
              <c:f>(REPORT!$E$20,REPORT!$G$20,REPORT!$I$20,REPORT!$K$20)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B814-4828-A03C-CF45C17FDA91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REPORT!$E$18:$L$18</c15:sqref>
                  </c15:fullRef>
                </c:ext>
              </c:extLst>
              <c:f>(REPORT!$E$18,REPORT!$G$18,REPORT!$I$18,REPORT!$K$18)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REPORT!$E$21:$L$21</c15:sqref>
                  </c15:fullRef>
                </c:ext>
              </c:extLst>
              <c:f>(REPORT!$E$21,REPORT!$G$21,REPORT!$I$21,REPORT!$K$21)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B814-4828-A03C-CF45C17FDA91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REPORT!$E$18:$L$18</c15:sqref>
                  </c15:fullRef>
                </c:ext>
              </c:extLst>
              <c:f>(REPORT!$E$18,REPORT!$G$18,REPORT!$I$18,REPORT!$K$18)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REPORT!$E$22:$L$22</c15:sqref>
                  </c15:fullRef>
                </c:ext>
              </c:extLst>
              <c:f>(REPORT!$E$22,REPORT!$G$22,REPORT!$I$22,REPORT!$K$22)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B814-4828-A03C-CF45C17FDA91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REPORT!$E$18:$L$18</c15:sqref>
                  </c15:fullRef>
                </c:ext>
              </c:extLst>
              <c:f>(REPORT!$E$18,REPORT!$G$18,REPORT!$I$18,REPORT!$K$18)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REPORT!$E$23:$L$23</c15:sqref>
                  </c15:fullRef>
                </c:ext>
              </c:extLst>
              <c:f>(REPORT!$E$23,REPORT!$G$23,REPORT!$I$23,REPORT!$K$23)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B814-4828-A03C-CF45C17FD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80"/>
        <c:axId val="-1321622096"/>
        <c:axId val="-1321635152"/>
      </c:barChart>
      <c:catAx>
        <c:axId val="-132162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35152"/>
        <c:crosses val="autoZero"/>
        <c:auto val="1"/>
        <c:lblAlgn val="ctr"/>
        <c:lblOffset val="100"/>
        <c:noMultiLvlLbl val="0"/>
      </c:catAx>
      <c:valAx>
        <c:axId val="-1321635152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2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1181101</xdr:colOff>
      <xdr:row>8</xdr:row>
      <xdr:rowOff>114300</xdr:rowOff>
    </xdr:from>
    <xdr:to>
      <xdr:col>4</xdr:col>
      <xdr:colOff>1047751</xdr:colOff>
      <xdr:row>19</xdr:row>
      <xdr:rowOff>121920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95250</xdr:colOff>
      <xdr:row>8</xdr:row>
      <xdr:rowOff>114300</xdr:rowOff>
    </xdr:from>
    <xdr:to>
      <xdr:col>8</xdr:col>
      <xdr:colOff>371475</xdr:colOff>
      <xdr:row>19</xdr:row>
      <xdr:rowOff>121920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1190625</xdr:colOff>
      <xdr:row>23</xdr:row>
      <xdr:rowOff>142875</xdr:rowOff>
    </xdr:from>
    <xdr:to>
      <xdr:col>4</xdr:col>
      <xdr:colOff>1047750</xdr:colOff>
      <xdr:row>35</xdr:row>
      <xdr:rowOff>142875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95250</xdr:colOff>
      <xdr:row>23</xdr:row>
      <xdr:rowOff>152400</xdr:rowOff>
    </xdr:from>
    <xdr:to>
      <xdr:col>8</xdr:col>
      <xdr:colOff>361950</xdr:colOff>
      <xdr:row>35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714375</xdr:colOff>
      <xdr:row>43</xdr:row>
      <xdr:rowOff>123825</xdr:rowOff>
    </xdr:from>
    <xdr:to>
      <xdr:col>6</xdr:col>
      <xdr:colOff>200025</xdr:colOff>
      <xdr:row>57</xdr:row>
      <xdr:rowOff>28574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590550</xdr:colOff>
      <xdr:row>77</xdr:row>
      <xdr:rowOff>9525</xdr:rowOff>
    </xdr:from>
    <xdr:to>
      <xdr:col>6</xdr:col>
      <xdr:colOff>571500</xdr:colOff>
      <xdr:row>91</xdr:row>
      <xdr:rowOff>66675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942975</xdr:colOff>
      <xdr:row>94</xdr:row>
      <xdr:rowOff>171451</xdr:rowOff>
    </xdr:from>
    <xdr:to>
      <xdr:col>6</xdr:col>
      <xdr:colOff>1304925</xdr:colOff>
      <xdr:row>110</xdr:row>
      <xdr:rowOff>85725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264371</xdr:colOff>
      <xdr:row>5</xdr:row>
      <xdr:rowOff>161925</xdr:rowOff>
    </xdr:from>
    <xdr:to>
      <xdr:col>17</xdr:col>
      <xdr:colOff>723900</xdr:colOff>
      <xdr:row>15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83820</xdr:colOff>
      <xdr:row>15</xdr:row>
      <xdr:rowOff>171450</xdr:rowOff>
    </xdr:from>
    <xdr:to>
      <xdr:col>18</xdr:col>
      <xdr:colOff>251460</xdr:colOff>
      <xdr:row>23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476250</xdr:colOff>
      <xdr:row>23</xdr:row>
      <xdr:rowOff>163830</xdr:rowOff>
    </xdr:from>
    <xdr:to>
      <xdr:col>14</xdr:col>
      <xdr:colOff>407670</xdr:colOff>
      <xdr:row>30</xdr:row>
      <xdr:rowOff>7620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155998</xdr:colOff>
      <xdr:row>31</xdr:row>
      <xdr:rowOff>8467</xdr:rowOff>
    </xdr:from>
    <xdr:to>
      <xdr:col>18</xdr:col>
      <xdr:colOff>281728</xdr:colOff>
      <xdr:row>40</xdr:row>
      <xdr:rowOff>12277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clevercfo.com/khoa-hoc-phan-tich-bao-cao-tai-chinh-online" TargetMode="External"/><Relationship Id="rId1" Type="http://schemas.openxmlformats.org/officeDocument/2006/relationships/hyperlink" Target="http://clevercfo.com/khoa-hoc-phan-tich-bao-cao-tai-chinh-online" TargetMode="External"/><Relationship Id="rId4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clevercfo.com/khoa-hoc-phan-tich-bao-cao-tai-chinh-online" TargetMode="External"/><Relationship Id="rId1" Type="http://schemas.openxmlformats.org/officeDocument/2006/relationships/hyperlink" Target="http://clevercfo.com/khoa-hoc-phan-tich-bao-cao-tai-chinh-online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18"/>
  <sheetViews>
    <sheetView showGridLines="0" workbookViewId="0">
      <selection sqref="A1:XFD1048576"/>
    </sheetView>
  </sheetViews>
  <sheetFormatPr defaultRowHeight="15" x14ac:dyDescent="0.25"/>
  <cols>
    <col min="1" max="1" width="9.140625" style="26"/>
    <col min="2" max="2" width="41.42578125" style="25" customWidth="1"/>
    <col min="3" max="4" width="19" style="25" bestFit="1" customWidth="1"/>
    <col min="5" max="10" width="19.7109375" style="25" bestFit="1" customWidth="1"/>
    <col min="11" max="16384" width="9.140625" style="26"/>
  </cols>
  <sheetData>
    <row r="1" spans="1:10" s="57" customFormat="1" ht="18" customHeight="1" x14ac:dyDescent="0.3">
      <c r="A1" s="57" t="s">
        <v>36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s="73" customFormat="1" x14ac:dyDescent="0.25">
      <c r="B2" s="74" t="s">
        <v>128</v>
      </c>
      <c r="C2" s="74" t="s">
        <v>92</v>
      </c>
      <c r="D2" s="74" t="s">
        <v>93</v>
      </c>
      <c r="E2" s="74" t="s">
        <v>94</v>
      </c>
      <c r="F2" s="74" t="s">
        <v>95</v>
      </c>
      <c r="G2" s="74" t="s">
        <v>88</v>
      </c>
      <c r="H2" s="74" t="s">
        <v>89</v>
      </c>
      <c r="I2" s="74" t="s">
        <v>90</v>
      </c>
      <c r="J2" s="74" t="s">
        <v>91</v>
      </c>
    </row>
    <row r="3" spans="1:10" x14ac:dyDescent="0.25">
      <c r="B3" s="59" t="s">
        <v>129</v>
      </c>
      <c r="C3" s="25" t="s">
        <v>128</v>
      </c>
      <c r="D3" s="25" t="s">
        <v>128</v>
      </c>
      <c r="E3" s="25" t="s">
        <v>128</v>
      </c>
      <c r="F3" s="25" t="s">
        <v>128</v>
      </c>
      <c r="G3" s="25" t="s">
        <v>128</v>
      </c>
      <c r="H3" s="25" t="s">
        <v>128</v>
      </c>
      <c r="I3" s="25" t="s">
        <v>128</v>
      </c>
      <c r="J3" s="25" t="s">
        <v>128</v>
      </c>
    </row>
    <row r="4" spans="1:10" x14ac:dyDescent="0.25">
      <c r="B4" s="25" t="s">
        <v>37</v>
      </c>
      <c r="C4" s="25">
        <v>4977265672796</v>
      </c>
      <c r="D4" s="25">
        <v>3633456428858</v>
      </c>
      <c r="E4" s="25">
        <v>3565111698845</v>
      </c>
      <c r="F4" s="25">
        <v>4113503794219</v>
      </c>
      <c r="G4" s="25">
        <v>4071233589445</v>
      </c>
      <c r="H4" s="25">
        <v>6006835115613</v>
      </c>
      <c r="I4" s="25">
        <v>6350628463857</v>
      </c>
      <c r="J4" s="25">
        <v>7461673583636</v>
      </c>
    </row>
    <row r="5" spans="1:10" x14ac:dyDescent="0.25">
      <c r="B5" s="25" t="s">
        <v>38</v>
      </c>
      <c r="C5" s="25">
        <v>2706975266119</v>
      </c>
      <c r="D5" s="25">
        <v>1669119982526</v>
      </c>
      <c r="E5" s="25">
        <v>1290300808972</v>
      </c>
      <c r="F5" s="25">
        <v>2269168852758</v>
      </c>
      <c r="G5" s="25">
        <v>2137694308541</v>
      </c>
      <c r="H5" s="25">
        <v>2191361038968</v>
      </c>
      <c r="I5" s="25">
        <v>1665655537533</v>
      </c>
      <c r="J5" s="25">
        <v>1578110225189</v>
      </c>
    </row>
    <row r="6" spans="1:10" x14ac:dyDescent="0.25">
      <c r="B6" s="25" t="s">
        <v>130</v>
      </c>
      <c r="C6" s="25">
        <v>105031940420</v>
      </c>
      <c r="D6" s="25">
        <v>114319982526</v>
      </c>
      <c r="E6" s="25">
        <v>130110808972</v>
      </c>
      <c r="F6" s="25">
        <v>152606791594</v>
      </c>
      <c r="G6" s="25">
        <v>183485177230</v>
      </c>
      <c r="H6" s="25">
        <v>148761038968</v>
      </c>
      <c r="I6" s="25">
        <v>176255537533</v>
      </c>
      <c r="J6" s="25">
        <v>232449525189</v>
      </c>
    </row>
    <row r="7" spans="1:10" x14ac:dyDescent="0.25">
      <c r="B7" s="25" t="s">
        <v>131</v>
      </c>
      <c r="C7" s="25">
        <v>2601943325699</v>
      </c>
      <c r="D7" s="25">
        <v>1554800000000</v>
      </c>
      <c r="E7" s="25">
        <v>1160190000000</v>
      </c>
      <c r="F7" s="25">
        <v>2116562061164</v>
      </c>
      <c r="G7" s="25">
        <v>1954209131311</v>
      </c>
      <c r="H7" s="25">
        <v>2042600000000</v>
      </c>
      <c r="I7" s="25">
        <v>1489400000000</v>
      </c>
      <c r="J7" s="25">
        <v>1345660700000</v>
      </c>
    </row>
    <row r="8" spans="1:10" x14ac:dyDescent="0.25">
      <c r="B8" s="25" t="s">
        <v>39</v>
      </c>
      <c r="C8" s="25">
        <v>482500000000</v>
      </c>
      <c r="D8" s="25">
        <v>251200000000</v>
      </c>
      <c r="E8" s="25">
        <v>221200000000</v>
      </c>
      <c r="F8" s="25">
        <v>4200000000</v>
      </c>
      <c r="G8" s="25">
        <v>5700000000</v>
      </c>
      <c r="H8" s="25">
        <v>193304109559</v>
      </c>
      <c r="I8" s="25">
        <v>620878082162</v>
      </c>
      <c r="J8" s="25">
        <v>142500000000</v>
      </c>
    </row>
    <row r="9" spans="1:10" x14ac:dyDescent="0.25">
      <c r="B9" s="25" t="s">
        <v>132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150604109559</v>
      </c>
      <c r="I9" s="25">
        <v>251678082162</v>
      </c>
      <c r="J9" s="25">
        <v>0</v>
      </c>
    </row>
    <row r="10" spans="1:10" x14ac:dyDescent="0.25">
      <c r="B10" s="25" t="s">
        <v>133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369200000000</v>
      </c>
      <c r="J10" s="25">
        <v>0</v>
      </c>
    </row>
    <row r="11" spans="1:10" x14ac:dyDescent="0.25">
      <c r="B11" s="25" t="s">
        <v>134</v>
      </c>
      <c r="C11" s="25">
        <v>482500000000</v>
      </c>
      <c r="D11" s="25">
        <v>251200000000</v>
      </c>
      <c r="E11" s="25">
        <v>221200000000</v>
      </c>
      <c r="F11" s="25">
        <v>4200000000</v>
      </c>
      <c r="G11" s="25">
        <v>5700000000</v>
      </c>
      <c r="H11" s="25">
        <v>42700000000</v>
      </c>
      <c r="I11" s="25">
        <v>0</v>
      </c>
      <c r="J11" s="25">
        <v>142500000000</v>
      </c>
    </row>
    <row r="12" spans="1:10" x14ac:dyDescent="0.25">
      <c r="B12" s="25" t="s">
        <v>40</v>
      </c>
      <c r="C12" s="25">
        <v>448235784965</v>
      </c>
      <c r="D12" s="25">
        <v>458279877556</v>
      </c>
      <c r="E12" s="25">
        <v>589040450905</v>
      </c>
      <c r="F12" s="25">
        <v>364200478472</v>
      </c>
      <c r="G12" s="25">
        <v>438194264558</v>
      </c>
      <c r="H12" s="25">
        <v>2406606412273</v>
      </c>
      <c r="I12" s="25">
        <v>2412710908139</v>
      </c>
      <c r="J12" s="25">
        <v>3681212687363</v>
      </c>
    </row>
    <row r="13" spans="1:10" x14ac:dyDescent="0.25">
      <c r="B13" s="25" t="s">
        <v>135</v>
      </c>
      <c r="C13" s="25">
        <v>235600886597</v>
      </c>
      <c r="D13" s="25">
        <v>291484778821</v>
      </c>
      <c r="E13" s="25">
        <v>285407278160</v>
      </c>
      <c r="F13" s="25">
        <v>205306898128</v>
      </c>
      <c r="G13" s="25">
        <v>217971023532</v>
      </c>
      <c r="H13" s="25">
        <v>350452939057</v>
      </c>
      <c r="I13" s="25">
        <v>439444165582</v>
      </c>
      <c r="J13" s="25">
        <v>357303384156</v>
      </c>
    </row>
    <row r="14" spans="1:10" x14ac:dyDescent="0.25">
      <c r="B14" s="25" t="s">
        <v>136</v>
      </c>
      <c r="C14" s="25">
        <v>136134448082</v>
      </c>
      <c r="D14" s="25">
        <v>149743969504</v>
      </c>
      <c r="E14" s="25">
        <v>241045449908</v>
      </c>
      <c r="F14" s="25">
        <v>105047233725</v>
      </c>
      <c r="G14" s="25">
        <v>139850651497</v>
      </c>
      <c r="H14" s="25">
        <v>192751825681</v>
      </c>
      <c r="I14" s="25">
        <v>166010220052</v>
      </c>
      <c r="J14" s="25">
        <v>125933900645</v>
      </c>
    </row>
    <row r="15" spans="1:10" x14ac:dyDescent="0.25">
      <c r="B15" s="25" t="s">
        <v>137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</row>
    <row r="16" spans="1:10" x14ac:dyDescent="0.25">
      <c r="B16" s="25" t="s">
        <v>138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</row>
    <row r="17" spans="2:10" x14ac:dyDescent="0.25">
      <c r="B17" s="25" t="s">
        <v>139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1805000000000</v>
      </c>
      <c r="I17" s="25">
        <v>1220000000000</v>
      </c>
      <c r="J17" s="25">
        <v>1220000000000</v>
      </c>
    </row>
    <row r="18" spans="2:10" x14ac:dyDescent="0.25">
      <c r="B18" s="25" t="s">
        <v>140</v>
      </c>
      <c r="C18" s="25">
        <v>76508039992</v>
      </c>
      <c r="D18" s="25">
        <v>17051129231</v>
      </c>
      <c r="E18" s="25">
        <v>62587722837</v>
      </c>
      <c r="F18" s="25">
        <v>53846346619</v>
      </c>
      <c r="G18" s="25">
        <v>80372589529</v>
      </c>
      <c r="H18" s="25">
        <v>58401647535</v>
      </c>
      <c r="I18" s="25">
        <v>587256522505</v>
      </c>
      <c r="J18" s="25">
        <v>1977975402562</v>
      </c>
    </row>
    <row r="19" spans="2:10" x14ac:dyDescent="0.25">
      <c r="B19" s="25" t="s">
        <v>141</v>
      </c>
      <c r="C19" s="25">
        <v>-7589706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</row>
    <row r="20" spans="2:10" x14ac:dyDescent="0.25">
      <c r="B20" s="25" t="s">
        <v>142</v>
      </c>
      <c r="C20" s="25">
        <v>1290121798797</v>
      </c>
      <c r="D20" s="25">
        <v>1215429352783</v>
      </c>
      <c r="E20" s="25">
        <v>1390745764284</v>
      </c>
      <c r="F20" s="25">
        <v>1400618442832</v>
      </c>
      <c r="G20" s="25">
        <v>1433257686016</v>
      </c>
      <c r="H20" s="25">
        <v>1168106286708</v>
      </c>
      <c r="I20" s="25">
        <v>1599203729442</v>
      </c>
      <c r="J20" s="25">
        <v>1966865737369</v>
      </c>
    </row>
    <row r="21" spans="2:10" x14ac:dyDescent="0.25">
      <c r="B21" s="25" t="s">
        <v>143</v>
      </c>
      <c r="C21" s="25">
        <v>1296309015186</v>
      </c>
      <c r="D21" s="25">
        <v>1263207672163</v>
      </c>
      <c r="E21" s="25">
        <v>1424990332030</v>
      </c>
      <c r="F21" s="25">
        <v>1443554306546</v>
      </c>
      <c r="G21" s="25">
        <v>1472336143462</v>
      </c>
      <c r="H21" s="25">
        <v>1213146818871</v>
      </c>
      <c r="I21" s="25">
        <v>1637817539719</v>
      </c>
      <c r="J21" s="25">
        <v>1996559790158</v>
      </c>
    </row>
    <row r="22" spans="2:10" x14ac:dyDescent="0.25">
      <c r="B22" s="25" t="s">
        <v>144</v>
      </c>
      <c r="C22" s="25">
        <v>-6187216389</v>
      </c>
      <c r="D22" s="25">
        <v>-47778319380</v>
      </c>
      <c r="E22" s="25">
        <v>-34244567746</v>
      </c>
      <c r="F22" s="25">
        <v>-42935863714</v>
      </c>
      <c r="G22" s="25">
        <v>-39078457446</v>
      </c>
      <c r="H22" s="25">
        <v>-45040532163</v>
      </c>
      <c r="I22" s="25">
        <v>-38613810277</v>
      </c>
      <c r="J22" s="25">
        <v>-29694052789</v>
      </c>
    </row>
    <row r="23" spans="2:10" x14ac:dyDescent="0.25">
      <c r="B23" s="25" t="s">
        <v>145</v>
      </c>
      <c r="C23" s="25">
        <v>49432822915</v>
      </c>
      <c r="D23" s="25">
        <v>39427215993</v>
      </c>
      <c r="E23" s="25">
        <v>73824674684</v>
      </c>
      <c r="F23" s="25">
        <v>75316020157</v>
      </c>
      <c r="G23" s="25">
        <v>56387330330</v>
      </c>
      <c r="H23" s="25">
        <v>47457268105</v>
      </c>
      <c r="I23" s="25">
        <v>52180206581</v>
      </c>
      <c r="J23" s="25">
        <v>92984933715</v>
      </c>
    </row>
    <row r="24" spans="2:10" x14ac:dyDescent="0.25">
      <c r="B24" s="25" t="s">
        <v>146</v>
      </c>
      <c r="C24" s="25">
        <v>27643260413</v>
      </c>
      <c r="D24" s="25">
        <v>14874603168</v>
      </c>
      <c r="E24" s="25">
        <v>17486978127</v>
      </c>
      <c r="F24" s="25">
        <v>46868124971</v>
      </c>
      <c r="G24" s="25">
        <v>27444559516</v>
      </c>
      <c r="H24" s="25">
        <v>14508164664</v>
      </c>
      <c r="I24" s="25">
        <v>16893960545</v>
      </c>
      <c r="J24" s="25">
        <v>35175428299</v>
      </c>
    </row>
    <row r="25" spans="2:10" x14ac:dyDescent="0.25">
      <c r="B25" s="25" t="s">
        <v>147</v>
      </c>
      <c r="C25" s="25">
        <v>21655732702</v>
      </c>
      <c r="D25" s="25">
        <v>22820844999</v>
      </c>
      <c r="E25" s="25">
        <v>55708036935</v>
      </c>
      <c r="F25" s="25">
        <v>28216915789</v>
      </c>
      <c r="G25" s="25">
        <v>28714994038</v>
      </c>
      <c r="H25" s="25">
        <v>32721326665</v>
      </c>
      <c r="I25" s="25">
        <v>34969240283</v>
      </c>
      <c r="J25" s="25">
        <v>57581728640</v>
      </c>
    </row>
    <row r="26" spans="2:10" x14ac:dyDescent="0.25">
      <c r="B26" s="25" t="s">
        <v>148</v>
      </c>
      <c r="C26" s="25">
        <v>133829800</v>
      </c>
      <c r="D26" s="25">
        <v>1731767826</v>
      </c>
      <c r="E26" s="25">
        <v>629659622</v>
      </c>
      <c r="F26" s="25">
        <v>230979397</v>
      </c>
      <c r="G26" s="25">
        <v>227776776</v>
      </c>
      <c r="H26" s="25">
        <v>227776776</v>
      </c>
      <c r="I26" s="25">
        <v>317005753</v>
      </c>
      <c r="J26" s="25">
        <v>227776776</v>
      </c>
    </row>
    <row r="27" spans="2:10" x14ac:dyDescent="0.25">
      <c r="B27" s="25" t="s">
        <v>149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</row>
    <row r="28" spans="2:10" x14ac:dyDescent="0.25">
      <c r="B28" s="25" t="s">
        <v>150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</row>
    <row r="29" spans="2:10" x14ac:dyDescent="0.25">
      <c r="B29" s="25" t="s">
        <v>151</v>
      </c>
      <c r="C29" s="25">
        <v>12342145698571</v>
      </c>
      <c r="D29" s="25">
        <v>13419348774861</v>
      </c>
      <c r="E29" s="25">
        <v>13938545831899</v>
      </c>
      <c r="F29" s="25">
        <v>14357842144747</v>
      </c>
      <c r="G29" s="25">
        <v>15203117194622</v>
      </c>
      <c r="H29" s="25">
        <v>14462772196285</v>
      </c>
      <c r="I29" s="25">
        <v>16410271814411</v>
      </c>
      <c r="J29" s="25">
        <v>16888356647240</v>
      </c>
    </row>
    <row r="30" spans="2:10" x14ac:dyDescent="0.25">
      <c r="B30" s="25" t="s">
        <v>152</v>
      </c>
      <c r="C30" s="25">
        <v>7156092416723</v>
      </c>
      <c r="D30" s="25">
        <v>8205002665275</v>
      </c>
      <c r="E30" s="25">
        <v>8587930137470</v>
      </c>
      <c r="F30" s="25">
        <v>8853306370963</v>
      </c>
      <c r="G30" s="25">
        <v>9669682236826</v>
      </c>
      <c r="H30" s="25">
        <v>8935013933544</v>
      </c>
      <c r="I30" s="25">
        <v>9845034266024</v>
      </c>
      <c r="J30" s="25">
        <v>10215737678422</v>
      </c>
    </row>
    <row r="31" spans="2:10" x14ac:dyDescent="0.25">
      <c r="B31" s="25" t="s">
        <v>153</v>
      </c>
      <c r="C31" s="25">
        <v>0</v>
      </c>
      <c r="D31" s="25">
        <v>0</v>
      </c>
      <c r="E31" s="25">
        <v>0</v>
      </c>
      <c r="F31" s="25">
        <v>0</v>
      </c>
      <c r="G31" s="25">
        <v>8513716876592</v>
      </c>
      <c r="H31" s="25">
        <v>0</v>
      </c>
      <c r="I31" s="25">
        <v>8419716876592</v>
      </c>
      <c r="J31" s="25">
        <v>0</v>
      </c>
    </row>
    <row r="32" spans="2:10" x14ac:dyDescent="0.25">
      <c r="B32" s="25" t="s">
        <v>154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</row>
    <row r="33" spans="2:10" x14ac:dyDescent="0.25">
      <c r="B33" s="25" t="s">
        <v>155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</row>
    <row r="34" spans="2:10" x14ac:dyDescent="0.25">
      <c r="B34" s="25" t="s">
        <v>156</v>
      </c>
      <c r="C34" s="25">
        <v>6496716876592</v>
      </c>
      <c r="D34" s="25">
        <v>7433716876592</v>
      </c>
      <c r="E34" s="25">
        <v>7693716876592</v>
      </c>
      <c r="F34" s="25">
        <v>7833716876592</v>
      </c>
      <c r="G34" s="25">
        <v>0</v>
      </c>
      <c r="H34" s="25">
        <v>7655716876592</v>
      </c>
      <c r="I34" s="25">
        <v>0</v>
      </c>
      <c r="J34" s="25">
        <v>8633716876592</v>
      </c>
    </row>
    <row r="35" spans="2:10" x14ac:dyDescent="0.25">
      <c r="B35" s="25" t="s">
        <v>157</v>
      </c>
      <c r="C35" s="25">
        <v>659375540131</v>
      </c>
      <c r="D35" s="25">
        <v>771285788683</v>
      </c>
      <c r="E35" s="25">
        <v>894213260878</v>
      </c>
      <c r="F35" s="25">
        <v>1019589494371</v>
      </c>
      <c r="G35" s="25">
        <v>1155965360234</v>
      </c>
      <c r="H35" s="25">
        <v>1279297056952</v>
      </c>
      <c r="I35" s="25">
        <v>1425317389432</v>
      </c>
      <c r="J35" s="25">
        <v>1582020801830</v>
      </c>
    </row>
    <row r="36" spans="2:10" x14ac:dyDescent="0.25">
      <c r="B36" s="25" t="s">
        <v>158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</row>
    <row r="37" spans="2:10" x14ac:dyDescent="0.25">
      <c r="B37" s="25" t="s">
        <v>41</v>
      </c>
      <c r="C37" s="25">
        <v>4164759116363</v>
      </c>
      <c r="D37" s="25">
        <v>4077188360222</v>
      </c>
      <c r="E37" s="25">
        <v>3982118433090</v>
      </c>
      <c r="F37" s="25">
        <v>4025386213518</v>
      </c>
      <c r="G37" s="25">
        <v>4076008508823</v>
      </c>
      <c r="H37" s="25">
        <v>4156809070021</v>
      </c>
      <c r="I37" s="25">
        <v>5045264773207</v>
      </c>
      <c r="J37" s="25">
        <v>4927593318249</v>
      </c>
    </row>
    <row r="38" spans="2:10" x14ac:dyDescent="0.25">
      <c r="B38" s="25" t="s">
        <v>159</v>
      </c>
      <c r="C38" s="25">
        <v>3142150693769</v>
      </c>
      <c r="D38" s="25">
        <v>3087400141923</v>
      </c>
      <c r="E38" s="25">
        <v>3028053659749</v>
      </c>
      <c r="F38" s="25">
        <v>3106997816029</v>
      </c>
      <c r="G38" s="25">
        <v>3192440531347</v>
      </c>
      <c r="H38" s="25">
        <v>3306841235689</v>
      </c>
      <c r="I38" s="25">
        <v>3870021289714</v>
      </c>
      <c r="J38" s="25">
        <v>3789983836453</v>
      </c>
    </row>
    <row r="39" spans="2:10" x14ac:dyDescent="0.25">
      <c r="B39" s="25" t="s">
        <v>160</v>
      </c>
      <c r="C39" s="25">
        <v>5461986404107</v>
      </c>
      <c r="D39" s="25">
        <v>5519548816735</v>
      </c>
      <c r="E39" s="25">
        <v>5573892363627</v>
      </c>
      <c r="F39" s="25">
        <v>5751170003448</v>
      </c>
      <c r="G39" s="25">
        <v>5934783371708</v>
      </c>
      <c r="H39" s="25">
        <v>6155131133166</v>
      </c>
      <c r="I39" s="25">
        <v>6835060707799</v>
      </c>
      <c r="J39" s="25">
        <v>6880722405960</v>
      </c>
    </row>
    <row r="40" spans="2:10" x14ac:dyDescent="0.25">
      <c r="B40" s="25" t="s">
        <v>161</v>
      </c>
      <c r="C40" s="25">
        <v>-2319835710338</v>
      </c>
      <c r="D40" s="25">
        <v>-2432148674812</v>
      </c>
      <c r="E40" s="25">
        <v>-2545838703878</v>
      </c>
      <c r="F40" s="25">
        <v>-2644172187419</v>
      </c>
      <c r="G40" s="25">
        <v>-2742342840361</v>
      </c>
      <c r="H40" s="25">
        <v>-2848289897477</v>
      </c>
      <c r="I40" s="25">
        <v>-2965039418085</v>
      </c>
      <c r="J40" s="25">
        <v>-3090738569507</v>
      </c>
    </row>
    <row r="41" spans="2:10" x14ac:dyDescent="0.25">
      <c r="B41" s="25" t="s">
        <v>162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</row>
    <row r="42" spans="2:10" x14ac:dyDescent="0.25">
      <c r="B42" s="25" t="s">
        <v>160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</row>
    <row r="43" spans="2:10" x14ac:dyDescent="0.25">
      <c r="B43" s="25" t="s">
        <v>161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</row>
    <row r="44" spans="2:10" x14ac:dyDescent="0.25">
      <c r="B44" s="25" t="s">
        <v>163</v>
      </c>
      <c r="C44" s="25">
        <v>1022608422594</v>
      </c>
      <c r="D44" s="25">
        <v>989788218299</v>
      </c>
      <c r="E44" s="25">
        <v>954064773341</v>
      </c>
      <c r="F44" s="25">
        <v>918388397489</v>
      </c>
      <c r="G44" s="25">
        <v>883567977476</v>
      </c>
      <c r="H44" s="25">
        <v>849967834332</v>
      </c>
      <c r="I44" s="25">
        <v>1175243483493</v>
      </c>
      <c r="J44" s="25">
        <v>1137609481796</v>
      </c>
    </row>
    <row r="45" spans="2:10" x14ac:dyDescent="0.25">
      <c r="B45" s="25" t="s">
        <v>160</v>
      </c>
      <c r="C45" s="25">
        <v>2058561185740</v>
      </c>
      <c r="D45" s="25">
        <v>2060208191558</v>
      </c>
      <c r="E45" s="25">
        <v>2058933480758</v>
      </c>
      <c r="F45" s="25">
        <v>2058057205358</v>
      </c>
      <c r="G45" s="25">
        <v>2058057205358</v>
      </c>
      <c r="H45" s="25">
        <v>2059063363496</v>
      </c>
      <c r="I45" s="25">
        <v>2420200589360</v>
      </c>
      <c r="J45" s="25">
        <v>2420544589360</v>
      </c>
    </row>
    <row r="46" spans="2:10" x14ac:dyDescent="0.25">
      <c r="B46" s="25" t="s">
        <v>161</v>
      </c>
      <c r="C46" s="25">
        <v>-1035952763146</v>
      </c>
      <c r="D46" s="25">
        <v>-1070419973259</v>
      </c>
      <c r="E46" s="25">
        <v>-1104868707417</v>
      </c>
      <c r="F46" s="25">
        <v>-1139668807869</v>
      </c>
      <c r="G46" s="25">
        <v>-1174489227882</v>
      </c>
      <c r="H46" s="25">
        <v>-1209095529164</v>
      </c>
      <c r="I46" s="25">
        <v>-1244957105867</v>
      </c>
      <c r="J46" s="25">
        <v>-1282935107564</v>
      </c>
    </row>
    <row r="47" spans="2:10" x14ac:dyDescent="0.25">
      <c r="B47" s="25" t="s">
        <v>164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18213757001</v>
      </c>
      <c r="J47" s="25">
        <v>16978748389</v>
      </c>
    </row>
    <row r="48" spans="2:10" x14ac:dyDescent="0.25">
      <c r="B48" s="25" t="s">
        <v>165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18627973918</v>
      </c>
      <c r="J48" s="25">
        <v>18627973918</v>
      </c>
    </row>
    <row r="49" spans="2:10" x14ac:dyDescent="0.25">
      <c r="B49" s="25" t="s">
        <v>166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-414216917</v>
      </c>
      <c r="J49" s="25">
        <v>-1649225529</v>
      </c>
    </row>
    <row r="50" spans="2:10" x14ac:dyDescent="0.25">
      <c r="B50" s="25" t="s">
        <v>167</v>
      </c>
      <c r="C50" s="25">
        <v>138366118168</v>
      </c>
      <c r="D50" s="25">
        <v>230563818314</v>
      </c>
      <c r="E50" s="25">
        <v>483202937505</v>
      </c>
      <c r="F50" s="25">
        <v>614733017705</v>
      </c>
      <c r="G50" s="25">
        <v>585115418338</v>
      </c>
      <c r="H50" s="25">
        <v>561015382299</v>
      </c>
      <c r="I50" s="25">
        <v>407130847158</v>
      </c>
      <c r="J50" s="25">
        <v>581365916581</v>
      </c>
    </row>
    <row r="51" spans="2:10" x14ac:dyDescent="0.25">
      <c r="B51" s="25" t="s">
        <v>168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</row>
    <row r="52" spans="2:10" x14ac:dyDescent="0.25">
      <c r="B52" s="25" t="s">
        <v>169</v>
      </c>
      <c r="C52" s="25">
        <v>138366118168</v>
      </c>
      <c r="D52" s="25">
        <v>230563818314</v>
      </c>
      <c r="E52" s="25">
        <v>483202937505</v>
      </c>
      <c r="F52" s="25">
        <v>614733017705</v>
      </c>
      <c r="G52" s="25">
        <v>585115418338</v>
      </c>
      <c r="H52" s="25">
        <v>561015382299</v>
      </c>
      <c r="I52" s="25">
        <v>407130847158</v>
      </c>
      <c r="J52" s="25">
        <v>581365916581</v>
      </c>
    </row>
    <row r="53" spans="2:10" x14ac:dyDescent="0.25">
      <c r="B53" s="25" t="s">
        <v>170</v>
      </c>
      <c r="C53" s="25">
        <v>249391858906</v>
      </c>
      <c r="D53" s="25">
        <v>249391858906</v>
      </c>
      <c r="E53" s="25">
        <v>249391858906</v>
      </c>
      <c r="F53" s="25">
        <v>249391858906</v>
      </c>
      <c r="G53" s="25">
        <v>249391858906</v>
      </c>
      <c r="H53" s="25">
        <v>249391858906</v>
      </c>
      <c r="I53" s="25">
        <v>249391858906</v>
      </c>
      <c r="J53" s="25">
        <v>249391858906</v>
      </c>
    </row>
    <row r="54" spans="2:10" x14ac:dyDescent="0.25">
      <c r="B54" s="25" t="s">
        <v>171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</row>
    <row r="55" spans="2:10" x14ac:dyDescent="0.25">
      <c r="B55" s="25" t="s">
        <v>172</v>
      </c>
      <c r="C55" s="25">
        <v>249391858906</v>
      </c>
      <c r="D55" s="25">
        <v>249391858906</v>
      </c>
      <c r="E55" s="25">
        <v>249391858906</v>
      </c>
      <c r="F55" s="25">
        <v>249391858906</v>
      </c>
      <c r="G55" s="25">
        <v>249391858906</v>
      </c>
      <c r="H55" s="25">
        <v>249391858906</v>
      </c>
      <c r="I55" s="25">
        <v>249391858906</v>
      </c>
      <c r="J55" s="25">
        <v>249391858906</v>
      </c>
    </row>
    <row r="56" spans="2:10" x14ac:dyDescent="0.25">
      <c r="B56" s="25" t="s">
        <v>173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</row>
    <row r="57" spans="2:10" x14ac:dyDescent="0.25">
      <c r="B57" s="25" t="s">
        <v>174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</row>
    <row r="58" spans="2:10" x14ac:dyDescent="0.25">
      <c r="B58" s="25" t="s">
        <v>175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</row>
    <row r="59" spans="2:10" x14ac:dyDescent="0.25">
      <c r="B59" s="25" t="s">
        <v>176</v>
      </c>
      <c r="C59" s="25">
        <v>329401247130</v>
      </c>
      <c r="D59" s="25">
        <v>370267319100</v>
      </c>
      <c r="E59" s="25">
        <v>366167900121</v>
      </c>
      <c r="F59" s="25">
        <v>362490307085</v>
      </c>
      <c r="G59" s="25">
        <v>387584983396</v>
      </c>
      <c r="H59" s="25">
        <v>342407951419</v>
      </c>
      <c r="I59" s="25">
        <v>457401749579</v>
      </c>
      <c r="J59" s="25">
        <v>531366536026</v>
      </c>
    </row>
    <row r="60" spans="2:10" x14ac:dyDescent="0.25">
      <c r="B60" s="25" t="s">
        <v>177</v>
      </c>
      <c r="C60" s="25">
        <v>167479791793</v>
      </c>
      <c r="D60" s="25">
        <v>165907440337</v>
      </c>
      <c r="E60" s="25">
        <v>168211778457</v>
      </c>
      <c r="F60" s="25">
        <v>165781303923</v>
      </c>
      <c r="G60" s="25">
        <v>176353584328</v>
      </c>
      <c r="H60" s="25">
        <v>175226896814</v>
      </c>
      <c r="I60" s="25">
        <v>302244675098</v>
      </c>
      <c r="J60" s="25">
        <v>365048351954</v>
      </c>
    </row>
    <row r="61" spans="2:10" x14ac:dyDescent="0.25">
      <c r="B61" s="25" t="s">
        <v>178</v>
      </c>
      <c r="C61" s="25">
        <v>161921455337</v>
      </c>
      <c r="D61" s="25">
        <v>204359878763</v>
      </c>
      <c r="E61" s="25">
        <v>197956121664</v>
      </c>
      <c r="F61" s="25">
        <v>196709003162</v>
      </c>
      <c r="G61" s="25">
        <v>211231399068</v>
      </c>
      <c r="H61" s="25">
        <v>167181054605</v>
      </c>
      <c r="I61" s="25">
        <v>155157074481</v>
      </c>
      <c r="J61" s="25">
        <v>166318184072</v>
      </c>
    </row>
    <row r="62" spans="2:10" x14ac:dyDescent="0.25">
      <c r="B62" s="25" t="s">
        <v>179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</row>
    <row r="63" spans="2:10" x14ac:dyDescent="0.25">
      <c r="B63" s="25" t="s">
        <v>180</v>
      </c>
      <c r="C63" s="25">
        <v>304134941281</v>
      </c>
      <c r="D63" s="25">
        <v>286934753044</v>
      </c>
      <c r="E63" s="25">
        <v>269734564807</v>
      </c>
      <c r="F63" s="25">
        <v>252534376570</v>
      </c>
      <c r="G63" s="25">
        <v>235334188333</v>
      </c>
      <c r="H63" s="25">
        <v>218134000096</v>
      </c>
      <c r="I63" s="25">
        <v>387834562536</v>
      </c>
      <c r="J63" s="25">
        <v>365922590667</v>
      </c>
    </row>
    <row r="64" spans="2:10" s="60" customFormat="1" x14ac:dyDescent="0.25">
      <c r="B64" s="59" t="s">
        <v>42</v>
      </c>
      <c r="C64" s="59">
        <v>17319411371367</v>
      </c>
      <c r="D64" s="59">
        <v>17052805203719</v>
      </c>
      <c r="E64" s="59">
        <v>17503657530744</v>
      </c>
      <c r="F64" s="59">
        <v>18471345938966</v>
      </c>
      <c r="G64" s="59">
        <v>19274350784067</v>
      </c>
      <c r="H64" s="59">
        <v>20469607311898</v>
      </c>
      <c r="I64" s="59">
        <v>22760900278268</v>
      </c>
      <c r="J64" s="59">
        <v>24350030230876</v>
      </c>
    </row>
    <row r="65" spans="2:11" x14ac:dyDescent="0.25">
      <c r="B65" s="59" t="s">
        <v>181</v>
      </c>
      <c r="C65" s="25" t="s">
        <v>128</v>
      </c>
      <c r="D65" s="25" t="s">
        <v>128</v>
      </c>
      <c r="E65" s="25" t="s">
        <v>128</v>
      </c>
      <c r="F65" s="25" t="s">
        <v>128</v>
      </c>
      <c r="G65" s="25" t="s">
        <v>128</v>
      </c>
      <c r="H65" s="25" t="s">
        <v>128</v>
      </c>
      <c r="I65" s="25" t="s">
        <v>128</v>
      </c>
      <c r="J65" s="25" t="s">
        <v>128</v>
      </c>
    </row>
    <row r="66" spans="2:11" x14ac:dyDescent="0.25">
      <c r="B66" s="25" t="s">
        <v>43</v>
      </c>
      <c r="C66" s="25">
        <v>7320571740990</v>
      </c>
      <c r="D66" s="25">
        <v>6171592731916</v>
      </c>
      <c r="E66" s="25">
        <v>5819893072030</v>
      </c>
      <c r="F66" s="25">
        <v>8721226237421</v>
      </c>
      <c r="G66" s="25">
        <v>8413295293161</v>
      </c>
      <c r="H66" s="25">
        <v>8062640263873</v>
      </c>
      <c r="I66" s="25">
        <v>9194759158439</v>
      </c>
      <c r="J66" s="25">
        <v>9753059031639</v>
      </c>
    </row>
    <row r="67" spans="2:11" x14ac:dyDescent="0.25">
      <c r="B67" s="25" t="s">
        <v>44</v>
      </c>
      <c r="C67" s="25">
        <v>7052831891349</v>
      </c>
      <c r="D67" s="25">
        <v>5917949750813</v>
      </c>
      <c r="E67" s="25">
        <v>5616632307003</v>
      </c>
      <c r="F67" s="25">
        <v>8438836258611</v>
      </c>
      <c r="G67" s="25">
        <v>8089268197700</v>
      </c>
      <c r="H67" s="25">
        <v>7743867535929</v>
      </c>
      <c r="I67" s="25">
        <v>8777986747681</v>
      </c>
      <c r="J67" s="25">
        <v>9174688799881</v>
      </c>
      <c r="K67" s="65"/>
    </row>
    <row r="68" spans="2:11" x14ac:dyDescent="0.25">
      <c r="B68" s="25" t="s">
        <v>182</v>
      </c>
      <c r="C68" s="25">
        <v>3549059211631</v>
      </c>
      <c r="D68" s="25">
        <v>3279081068531</v>
      </c>
      <c r="E68" s="25">
        <v>3541944253486</v>
      </c>
      <c r="F68" s="25">
        <v>3511889052171</v>
      </c>
      <c r="G68" s="25">
        <v>4541572291548</v>
      </c>
      <c r="H68" s="25">
        <v>5113137141496</v>
      </c>
      <c r="I68" s="25">
        <v>6134335300760</v>
      </c>
      <c r="J68" s="25">
        <v>6272818690516</v>
      </c>
    </row>
    <row r="69" spans="2:11" x14ac:dyDescent="0.25">
      <c r="B69" s="25" t="s">
        <v>183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</row>
    <row r="70" spans="2:11" x14ac:dyDescent="0.25">
      <c r="B70" s="25" t="s">
        <v>184</v>
      </c>
      <c r="C70" s="25">
        <v>707018529398</v>
      </c>
      <c r="D70" s="25">
        <v>996132919346</v>
      </c>
      <c r="E70" s="25">
        <v>854961487694</v>
      </c>
      <c r="F70" s="25">
        <v>779374577383</v>
      </c>
      <c r="G70" s="25">
        <v>758526226491</v>
      </c>
      <c r="H70" s="25">
        <v>1098800884640</v>
      </c>
      <c r="I70" s="25">
        <v>1107376114627</v>
      </c>
      <c r="J70" s="25">
        <v>923905225672</v>
      </c>
    </row>
    <row r="71" spans="2:11" x14ac:dyDescent="0.25">
      <c r="B71" s="25" t="s">
        <v>185</v>
      </c>
      <c r="C71" s="25">
        <v>41201434689</v>
      </c>
      <c r="D71" s="25">
        <v>48883742075</v>
      </c>
      <c r="E71" s="25">
        <v>48482238236</v>
      </c>
      <c r="F71" s="25">
        <v>35900637101</v>
      </c>
      <c r="G71" s="25">
        <v>48089831777</v>
      </c>
      <c r="H71" s="25">
        <v>42571451835</v>
      </c>
      <c r="I71" s="25">
        <v>73180452512</v>
      </c>
      <c r="J71" s="25">
        <v>54984250353</v>
      </c>
    </row>
    <row r="72" spans="2:11" x14ac:dyDescent="0.25">
      <c r="B72" s="25" t="s">
        <v>186</v>
      </c>
      <c r="C72" s="25">
        <v>283364034169</v>
      </c>
      <c r="D72" s="25">
        <v>283813387948</v>
      </c>
      <c r="E72" s="25">
        <v>220588570226</v>
      </c>
      <c r="F72" s="25">
        <v>215159434498</v>
      </c>
      <c r="G72" s="25">
        <v>298534082424</v>
      </c>
      <c r="H72" s="25">
        <v>396613184666</v>
      </c>
      <c r="I72" s="25">
        <v>279402739766</v>
      </c>
      <c r="J72" s="25">
        <v>601266087675</v>
      </c>
    </row>
    <row r="73" spans="2:11" x14ac:dyDescent="0.25">
      <c r="B73" s="25" t="s">
        <v>187</v>
      </c>
      <c r="C73" s="25">
        <v>57170651813</v>
      </c>
      <c r="D73" s="25">
        <v>286388185</v>
      </c>
      <c r="E73" s="25">
        <v>65026202262</v>
      </c>
      <c r="F73" s="25">
        <v>65037055713</v>
      </c>
      <c r="G73" s="25">
        <v>66992861780</v>
      </c>
      <c r="H73" s="25">
        <v>444487500</v>
      </c>
      <c r="I73" s="25">
        <v>81679352942</v>
      </c>
      <c r="J73" s="25">
        <v>85340533218</v>
      </c>
    </row>
    <row r="74" spans="2:11" x14ac:dyDescent="0.25">
      <c r="B74" s="25" t="s">
        <v>188</v>
      </c>
      <c r="C74" s="25">
        <v>941500716254</v>
      </c>
      <c r="D74" s="25">
        <v>1267088936129</v>
      </c>
      <c r="E74" s="25">
        <v>835649463924</v>
      </c>
      <c r="F74" s="25">
        <v>967315135123</v>
      </c>
      <c r="G74" s="25">
        <v>1126553042594</v>
      </c>
      <c r="H74" s="25">
        <v>1050521768150</v>
      </c>
      <c r="I74" s="25">
        <v>1034502157578</v>
      </c>
      <c r="J74" s="25">
        <v>1082150464642</v>
      </c>
    </row>
    <row r="75" spans="2:11" x14ac:dyDescent="0.25">
      <c r="B75" s="25" t="s">
        <v>189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</row>
    <row r="76" spans="2:11" x14ac:dyDescent="0.25">
      <c r="B76" s="25" t="s">
        <v>190</v>
      </c>
      <c r="C76" s="25">
        <v>0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</row>
    <row r="77" spans="2:11" x14ac:dyDescent="0.25">
      <c r="B77" s="25" t="s">
        <v>191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985440000</v>
      </c>
      <c r="J77" s="25">
        <v>0</v>
      </c>
    </row>
    <row r="78" spans="2:11" x14ac:dyDescent="0.25">
      <c r="B78" s="25" t="s">
        <v>192</v>
      </c>
      <c r="C78" s="25">
        <v>1450554386656</v>
      </c>
      <c r="D78" s="25">
        <v>19702381860</v>
      </c>
      <c r="E78" s="25">
        <v>27107664436</v>
      </c>
      <c r="F78" s="25">
        <v>2841287939883</v>
      </c>
      <c r="G78" s="25">
        <v>1226127834347</v>
      </c>
      <c r="H78" s="25">
        <v>18906590903</v>
      </c>
      <c r="I78" s="25">
        <v>37534590472</v>
      </c>
      <c r="J78" s="25">
        <v>123817664447</v>
      </c>
    </row>
    <row r="79" spans="2:11" x14ac:dyDescent="0.25">
      <c r="B79" s="25" t="s">
        <v>193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</row>
    <row r="80" spans="2:11" x14ac:dyDescent="0.25">
      <c r="B80" s="25" t="s">
        <v>194</v>
      </c>
      <c r="C80" s="25">
        <v>22962926739</v>
      </c>
      <c r="D80" s="25">
        <v>22960926739</v>
      </c>
      <c r="E80" s="25">
        <v>22872426739</v>
      </c>
      <c r="F80" s="25">
        <v>22872426739</v>
      </c>
      <c r="G80" s="25">
        <v>22872026739</v>
      </c>
      <c r="H80" s="25">
        <v>22872026739</v>
      </c>
      <c r="I80" s="25">
        <v>28990599024</v>
      </c>
      <c r="J80" s="25">
        <v>30405883358</v>
      </c>
    </row>
    <row r="81" spans="2:10" x14ac:dyDescent="0.25">
      <c r="B81" s="25" t="s">
        <v>195</v>
      </c>
      <c r="C81" s="25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</row>
    <row r="82" spans="2:10" x14ac:dyDescent="0.25">
      <c r="B82" s="25" t="s">
        <v>196</v>
      </c>
      <c r="C82" s="25">
        <v>0</v>
      </c>
      <c r="D82" s="25">
        <v>0</v>
      </c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</row>
    <row r="83" spans="2:10" x14ac:dyDescent="0.25">
      <c r="B83" s="25" t="s">
        <v>45</v>
      </c>
      <c r="C83" s="25">
        <v>267739849641</v>
      </c>
      <c r="D83" s="25">
        <v>253642981103</v>
      </c>
      <c r="E83" s="25">
        <v>203260765027</v>
      </c>
      <c r="F83" s="25">
        <v>282389978810</v>
      </c>
      <c r="G83" s="25">
        <v>324027095461</v>
      </c>
      <c r="H83" s="25">
        <v>318772727944</v>
      </c>
      <c r="I83" s="25">
        <v>416772410758</v>
      </c>
      <c r="J83" s="25">
        <v>578370231758</v>
      </c>
    </row>
    <row r="84" spans="2:10" x14ac:dyDescent="0.25">
      <c r="B84" s="25" t="s">
        <v>197</v>
      </c>
      <c r="C84" s="25">
        <v>36330147440</v>
      </c>
      <c r="D84" s="25">
        <v>36330147040</v>
      </c>
      <c r="E84" s="25">
        <v>31012774000</v>
      </c>
      <c r="F84" s="25">
        <v>31012774000</v>
      </c>
      <c r="G84" s="25">
        <v>31146496000</v>
      </c>
      <c r="H84" s="25">
        <v>31012774000</v>
      </c>
      <c r="I84" s="25">
        <v>31012774000</v>
      </c>
      <c r="J84" s="25">
        <v>27667776000</v>
      </c>
    </row>
    <row r="85" spans="2:10" x14ac:dyDescent="0.25">
      <c r="B85" s="25" t="s">
        <v>198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</row>
    <row r="86" spans="2:10" x14ac:dyDescent="0.25">
      <c r="B86" s="25" t="s">
        <v>199</v>
      </c>
      <c r="C86" s="25">
        <v>0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</row>
    <row r="87" spans="2:10" x14ac:dyDescent="0.25">
      <c r="B87" s="25" t="s">
        <v>200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</row>
    <row r="88" spans="2:10" x14ac:dyDescent="0.25">
      <c r="B88" s="25" t="s">
        <v>201</v>
      </c>
      <c r="C88" s="25">
        <v>19194140437</v>
      </c>
      <c r="D88" s="25">
        <v>20101628673</v>
      </c>
      <c r="E88" s="25">
        <v>21462744719</v>
      </c>
      <c r="F88" s="25">
        <v>22319189720</v>
      </c>
      <c r="G88" s="25">
        <v>23151474720</v>
      </c>
      <c r="H88" s="25">
        <v>23977149720</v>
      </c>
      <c r="I88" s="25">
        <v>23073114635</v>
      </c>
      <c r="J88" s="25">
        <v>23648246436</v>
      </c>
    </row>
    <row r="89" spans="2:10" x14ac:dyDescent="0.25">
      <c r="B89" s="25" t="s">
        <v>202</v>
      </c>
      <c r="C89" s="25">
        <v>54856182371</v>
      </c>
      <c r="D89" s="25">
        <v>41142136776</v>
      </c>
      <c r="E89" s="25">
        <v>0</v>
      </c>
      <c r="F89" s="25">
        <v>82658430423</v>
      </c>
      <c r="G89" s="25">
        <v>127812854245</v>
      </c>
      <c r="H89" s="25">
        <v>126321105544</v>
      </c>
      <c r="I89" s="25">
        <v>132932663393</v>
      </c>
      <c r="J89" s="25">
        <v>301952285090</v>
      </c>
    </row>
    <row r="90" spans="2:10" x14ac:dyDescent="0.25">
      <c r="B90" s="25" t="s">
        <v>203</v>
      </c>
      <c r="C90" s="25">
        <v>0</v>
      </c>
      <c r="D90" s="25">
        <v>0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</row>
    <row r="91" spans="2:10" x14ac:dyDescent="0.25">
      <c r="B91" s="25" t="s">
        <v>204</v>
      </c>
      <c r="C91" s="25">
        <v>144838420867</v>
      </c>
      <c r="D91" s="25">
        <v>140455807864</v>
      </c>
      <c r="E91" s="25">
        <v>136073194861</v>
      </c>
      <c r="F91" s="25">
        <v>131690581858</v>
      </c>
      <c r="G91" s="25">
        <v>127307968855</v>
      </c>
      <c r="H91" s="25">
        <v>122925355852</v>
      </c>
      <c r="I91" s="25">
        <v>215379975158</v>
      </c>
      <c r="J91" s="25">
        <v>209994613244</v>
      </c>
    </row>
    <row r="92" spans="2:10" x14ac:dyDescent="0.25">
      <c r="B92" s="25" t="s">
        <v>205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0</v>
      </c>
    </row>
    <row r="93" spans="2:10" x14ac:dyDescent="0.25">
      <c r="B93" s="25" t="s">
        <v>206</v>
      </c>
      <c r="C93" s="25">
        <v>12520958526</v>
      </c>
      <c r="D93" s="25">
        <v>15613260750</v>
      </c>
      <c r="E93" s="25">
        <v>14712051447</v>
      </c>
      <c r="F93" s="25">
        <v>14709002809</v>
      </c>
      <c r="G93" s="25">
        <v>14608301641</v>
      </c>
      <c r="H93" s="25">
        <v>14536342828</v>
      </c>
      <c r="I93" s="25">
        <v>14373883572</v>
      </c>
      <c r="J93" s="25">
        <v>15107310988</v>
      </c>
    </row>
    <row r="94" spans="2:10" x14ac:dyDescent="0.25">
      <c r="B94" s="25" t="s">
        <v>207</v>
      </c>
      <c r="C94" s="25">
        <v>0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</row>
    <row r="95" spans="2:10" x14ac:dyDescent="0.25">
      <c r="B95" s="25" t="s">
        <v>208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</row>
    <row r="96" spans="2:10" x14ac:dyDescent="0.25">
      <c r="B96" s="25" t="s">
        <v>209</v>
      </c>
      <c r="C96" s="25">
        <v>9998839630377</v>
      </c>
      <c r="D96" s="25">
        <v>10881212471803</v>
      </c>
      <c r="E96" s="25">
        <v>11683764458714</v>
      </c>
      <c r="F96" s="25">
        <v>9750119701545</v>
      </c>
      <c r="G96" s="25">
        <v>10861055490906</v>
      </c>
      <c r="H96" s="25">
        <v>12406967048025</v>
      </c>
      <c r="I96" s="25">
        <v>13566141119829</v>
      </c>
      <c r="J96" s="25">
        <v>14596971199237</v>
      </c>
    </row>
    <row r="97" spans="2:10" x14ac:dyDescent="0.25">
      <c r="B97" s="25" t="s">
        <v>46</v>
      </c>
      <c r="C97" s="25">
        <v>9998839630377</v>
      </c>
      <c r="D97" s="25">
        <v>10881212471803</v>
      </c>
      <c r="E97" s="25">
        <v>11683764458714</v>
      </c>
      <c r="F97" s="25">
        <v>9750119701545</v>
      </c>
      <c r="G97" s="25">
        <v>10861055490906</v>
      </c>
      <c r="H97" s="25">
        <v>12406967048025</v>
      </c>
      <c r="I97" s="25">
        <v>13566141119829</v>
      </c>
      <c r="J97" s="25">
        <v>14596971199237</v>
      </c>
    </row>
    <row r="98" spans="2:10" x14ac:dyDescent="0.25">
      <c r="B98" s="25" t="s">
        <v>210</v>
      </c>
      <c r="C98" s="25">
        <v>6279291230000</v>
      </c>
      <c r="D98" s="25">
        <v>6279291230000</v>
      </c>
      <c r="E98" s="25">
        <v>6279291230000</v>
      </c>
      <c r="F98" s="25">
        <v>6279291230000</v>
      </c>
      <c r="G98" s="25">
        <v>7229246040000</v>
      </c>
      <c r="H98" s="25">
        <v>7229246040000</v>
      </c>
      <c r="I98" s="25">
        <v>7229246040000</v>
      </c>
      <c r="J98" s="25">
        <v>7229246040000</v>
      </c>
    </row>
    <row r="99" spans="2:10" x14ac:dyDescent="0.25">
      <c r="B99" s="25" t="s">
        <v>211</v>
      </c>
      <c r="C99" s="25">
        <v>4292501204992</v>
      </c>
      <c r="D99" s="25">
        <v>4292501204992</v>
      </c>
      <c r="E99" s="25">
        <v>4292501204992</v>
      </c>
      <c r="F99" s="25">
        <v>4292501204992</v>
      </c>
      <c r="G99" s="25">
        <v>3555999144992</v>
      </c>
      <c r="H99" s="25">
        <v>3555999144992</v>
      </c>
      <c r="I99" s="25">
        <v>3555999144992</v>
      </c>
      <c r="J99" s="25">
        <v>3555999144992</v>
      </c>
    </row>
    <row r="100" spans="2:10" x14ac:dyDescent="0.25">
      <c r="B100" s="25" t="s">
        <v>212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</row>
    <row r="101" spans="2:10" x14ac:dyDescent="0.25">
      <c r="B101" s="25" t="s">
        <v>213</v>
      </c>
      <c r="C101" s="25">
        <v>-265775657006</v>
      </c>
      <c r="D101" s="25">
        <v>-265775657006</v>
      </c>
      <c r="E101" s="25">
        <v>-265775657006</v>
      </c>
      <c r="F101" s="25">
        <v>-265775657006</v>
      </c>
      <c r="G101" s="25">
        <v>-265775657006</v>
      </c>
      <c r="H101" s="25">
        <v>-265775657006</v>
      </c>
      <c r="I101" s="25">
        <v>-265775657006</v>
      </c>
      <c r="J101" s="25">
        <v>-265775657006</v>
      </c>
    </row>
    <row r="102" spans="2:10" x14ac:dyDescent="0.25">
      <c r="B102" s="25" t="s">
        <v>214</v>
      </c>
      <c r="C102" s="25">
        <v>-1640252631255</v>
      </c>
      <c r="D102" s="25">
        <v>-1640252631255</v>
      </c>
      <c r="E102" s="25">
        <v>-1640252631255</v>
      </c>
      <c r="F102" s="25">
        <v>-1640252631255</v>
      </c>
      <c r="G102" s="25">
        <v>-1640252631255</v>
      </c>
      <c r="H102" s="25">
        <v>-1640252631255</v>
      </c>
      <c r="I102" s="25">
        <v>-1640252631255</v>
      </c>
      <c r="J102" s="25">
        <v>-1640252631255</v>
      </c>
    </row>
    <row r="103" spans="2:10" x14ac:dyDescent="0.25">
      <c r="B103" s="25" t="s">
        <v>215</v>
      </c>
      <c r="C103" s="25">
        <v>0</v>
      </c>
      <c r="D103" s="25">
        <v>0</v>
      </c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</row>
    <row r="104" spans="2:10" x14ac:dyDescent="0.25">
      <c r="B104" s="25" t="s">
        <v>216</v>
      </c>
      <c r="C104" s="25">
        <v>5531643641</v>
      </c>
      <c r="D104" s="25">
        <v>5398307899</v>
      </c>
      <c r="E104" s="25">
        <v>7728971501</v>
      </c>
      <c r="F104" s="25">
        <v>9378268987</v>
      </c>
      <c r="G104" s="25">
        <v>9183425395</v>
      </c>
      <c r="H104" s="25">
        <v>13597433276</v>
      </c>
      <c r="I104" s="25">
        <v>8711158783</v>
      </c>
      <c r="J104" s="25">
        <v>8743373200</v>
      </c>
    </row>
    <row r="105" spans="2:10" x14ac:dyDescent="0.25">
      <c r="B105" s="25" t="s">
        <v>217</v>
      </c>
      <c r="C105" s="25">
        <v>22731972844</v>
      </c>
      <c r="D105" s="25">
        <v>22731972844</v>
      </c>
      <c r="E105" s="25">
        <v>22731972844</v>
      </c>
      <c r="F105" s="25">
        <v>22731972844</v>
      </c>
      <c r="G105" s="25">
        <v>22731972844</v>
      </c>
      <c r="H105" s="25">
        <v>22731972844</v>
      </c>
      <c r="I105" s="25">
        <v>22731972844</v>
      </c>
      <c r="J105" s="25">
        <v>22731972844</v>
      </c>
    </row>
    <row r="106" spans="2:10" x14ac:dyDescent="0.25">
      <c r="B106" s="25" t="s">
        <v>218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</row>
    <row r="107" spans="2:10" x14ac:dyDescent="0.25">
      <c r="B107" s="25" t="s">
        <v>219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0</v>
      </c>
    </row>
    <row r="108" spans="2:10" x14ac:dyDescent="0.25">
      <c r="B108" s="25" t="s">
        <v>220</v>
      </c>
      <c r="C108" s="25">
        <v>1079236897310</v>
      </c>
      <c r="D108" s="25">
        <v>1962584222892</v>
      </c>
      <c r="E108" s="25">
        <v>2756146088364</v>
      </c>
      <c r="F108" s="25">
        <v>812970077089</v>
      </c>
      <c r="G108" s="25">
        <v>1713215341519</v>
      </c>
      <c r="H108" s="25">
        <v>3244394137086</v>
      </c>
      <c r="I108" s="25">
        <v>4056387342076</v>
      </c>
      <c r="J108" s="25">
        <v>5069011973567</v>
      </c>
    </row>
    <row r="109" spans="2:10" x14ac:dyDescent="0.25">
      <c r="B109" s="25" t="s">
        <v>221</v>
      </c>
      <c r="C109" s="25">
        <v>0</v>
      </c>
      <c r="D109" s="25">
        <v>0</v>
      </c>
      <c r="E109" s="25">
        <v>1962584222892</v>
      </c>
      <c r="F109" s="25">
        <v>0</v>
      </c>
      <c r="G109" s="25">
        <v>0</v>
      </c>
      <c r="H109" s="25">
        <v>0</v>
      </c>
      <c r="I109" s="25">
        <v>3244394137086</v>
      </c>
      <c r="J109" s="25">
        <v>3244394137086</v>
      </c>
    </row>
    <row r="110" spans="2:10" x14ac:dyDescent="0.25">
      <c r="B110" s="25" t="s">
        <v>222</v>
      </c>
      <c r="C110" s="25">
        <v>1079236897310</v>
      </c>
      <c r="D110" s="25">
        <v>1962584222892</v>
      </c>
      <c r="E110" s="25">
        <v>793561865472</v>
      </c>
      <c r="F110" s="25">
        <v>812970077089</v>
      </c>
      <c r="G110" s="25">
        <v>1713215341519</v>
      </c>
      <c r="H110" s="25">
        <v>3244394137086</v>
      </c>
      <c r="I110" s="25">
        <v>811993204990</v>
      </c>
      <c r="J110" s="25">
        <v>1824617836481</v>
      </c>
    </row>
    <row r="111" spans="2:10" x14ac:dyDescent="0.25">
      <c r="B111" s="25" t="s">
        <v>223</v>
      </c>
      <c r="C111" s="25">
        <v>0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</row>
    <row r="112" spans="2:10" x14ac:dyDescent="0.25">
      <c r="B112" s="25" t="s">
        <v>224</v>
      </c>
      <c r="C112" s="25">
        <v>0</v>
      </c>
      <c r="D112" s="25">
        <v>0</v>
      </c>
      <c r="E112" s="25">
        <v>0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</row>
    <row r="113" spans="2:10" x14ac:dyDescent="0.25">
      <c r="B113" s="25" t="s">
        <v>225</v>
      </c>
      <c r="C113" s="25">
        <v>225574969851</v>
      </c>
      <c r="D113" s="25">
        <v>224733821437</v>
      </c>
      <c r="E113" s="25">
        <v>231393279274</v>
      </c>
      <c r="F113" s="25">
        <v>239275235894</v>
      </c>
      <c r="G113" s="25">
        <v>236707854417</v>
      </c>
      <c r="H113" s="25">
        <v>247026608088</v>
      </c>
      <c r="I113" s="25">
        <v>599093749395</v>
      </c>
      <c r="J113" s="25">
        <v>617266982895</v>
      </c>
    </row>
    <row r="114" spans="2:10" x14ac:dyDescent="0.25">
      <c r="B114" s="25" t="s">
        <v>226</v>
      </c>
      <c r="C114" s="25">
        <v>0</v>
      </c>
      <c r="D114" s="25">
        <v>0</v>
      </c>
      <c r="E114" s="25">
        <v>0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</row>
    <row r="115" spans="2:10" x14ac:dyDescent="0.25">
      <c r="B115" s="25" t="s">
        <v>227</v>
      </c>
      <c r="C115" s="25">
        <v>0</v>
      </c>
      <c r="D115" s="25">
        <v>0</v>
      </c>
      <c r="E115" s="25">
        <v>0</v>
      </c>
      <c r="F115" s="25">
        <v>0</v>
      </c>
      <c r="G115" s="25">
        <v>0</v>
      </c>
      <c r="H115" s="25">
        <v>0</v>
      </c>
      <c r="I115" s="25">
        <v>0</v>
      </c>
      <c r="J115" s="25">
        <v>0</v>
      </c>
    </row>
    <row r="116" spans="2:10" x14ac:dyDescent="0.25">
      <c r="B116" s="25" t="s">
        <v>228</v>
      </c>
      <c r="C116" s="25">
        <v>0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</row>
    <row r="117" spans="2:10" x14ac:dyDescent="0.25">
      <c r="B117" s="25" t="s">
        <v>229</v>
      </c>
      <c r="C117" s="25">
        <v>0</v>
      </c>
      <c r="D117" s="25">
        <v>0</v>
      </c>
      <c r="E117" s="25">
        <v>0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</row>
    <row r="118" spans="2:10" s="60" customFormat="1" x14ac:dyDescent="0.25">
      <c r="B118" s="59" t="s">
        <v>230</v>
      </c>
      <c r="C118" s="59">
        <v>17319411371367</v>
      </c>
      <c r="D118" s="59">
        <v>17052805203719</v>
      </c>
      <c r="E118" s="59">
        <v>17503657530744</v>
      </c>
      <c r="F118" s="59">
        <v>18471345938966</v>
      </c>
      <c r="G118" s="59">
        <v>19274350784067</v>
      </c>
      <c r="H118" s="59">
        <v>20469607311898</v>
      </c>
      <c r="I118" s="59">
        <v>22760900278268</v>
      </c>
      <c r="J118" s="59">
        <v>24350030230876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24"/>
  <sheetViews>
    <sheetView showGridLines="0" workbookViewId="0">
      <selection sqref="A1:XFD1048576"/>
    </sheetView>
  </sheetViews>
  <sheetFormatPr defaultRowHeight="15" x14ac:dyDescent="0.25"/>
  <cols>
    <col min="2" max="2" width="63.7109375" style="6" bestFit="1" customWidth="1"/>
    <col min="3" max="10" width="19" style="6" bestFit="1" customWidth="1"/>
    <col min="11" max="11" width="19.140625" style="6" customWidth="1"/>
  </cols>
  <sheetData>
    <row r="1" spans="1:12" s="55" customFormat="1" ht="18.75" x14ac:dyDescent="0.3">
      <c r="A1" s="61" t="s">
        <v>83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2" s="75" customFormat="1" x14ac:dyDescent="0.25">
      <c r="B2" s="76" t="s">
        <v>128</v>
      </c>
      <c r="C2" s="76" t="s">
        <v>92</v>
      </c>
      <c r="D2" s="76" t="s">
        <v>93</v>
      </c>
      <c r="E2" s="76" t="s">
        <v>94</v>
      </c>
      <c r="F2" s="76" t="s">
        <v>95</v>
      </c>
      <c r="G2" s="76" t="s">
        <v>88</v>
      </c>
      <c r="H2" s="76" t="s">
        <v>89</v>
      </c>
      <c r="I2" s="76" t="s">
        <v>90</v>
      </c>
      <c r="J2" s="76" t="s">
        <v>91</v>
      </c>
      <c r="K2" s="76"/>
    </row>
    <row r="3" spans="1:12" x14ac:dyDescent="0.25">
      <c r="B3" s="6" t="s">
        <v>47</v>
      </c>
      <c r="C3" s="6">
        <v>4386999412830</v>
      </c>
      <c r="D3" s="6">
        <v>5471549589772</v>
      </c>
      <c r="E3" s="6">
        <v>3825422576124</v>
      </c>
      <c r="F3" s="6">
        <v>4264784570155</v>
      </c>
      <c r="G3" s="6">
        <v>4670341435595</v>
      </c>
      <c r="H3" s="6">
        <v>6351799835068</v>
      </c>
      <c r="I3" s="6">
        <v>4701502761017</v>
      </c>
      <c r="J3" s="6">
        <v>5682560505193</v>
      </c>
      <c r="K3" s="66"/>
    </row>
    <row r="4" spans="1:12" x14ac:dyDescent="0.25">
      <c r="B4" s="6" t="s">
        <v>231</v>
      </c>
      <c r="C4" s="6">
        <v>65566718751</v>
      </c>
      <c r="D4" s="6">
        <v>124236724943</v>
      </c>
      <c r="E4" s="6">
        <v>128480917233</v>
      </c>
      <c r="F4" s="6">
        <v>151328057971</v>
      </c>
      <c r="G4" s="6">
        <v>160958260198</v>
      </c>
      <c r="H4" s="6">
        <v>184039345032</v>
      </c>
      <c r="I4" s="6">
        <v>165986125874</v>
      </c>
      <c r="J4" s="6">
        <v>188920990599</v>
      </c>
    </row>
    <row r="5" spans="1:12" x14ac:dyDescent="0.25">
      <c r="B5" s="6" t="s">
        <v>48</v>
      </c>
      <c r="C5" s="6">
        <v>4321432694079</v>
      </c>
      <c r="D5" s="6">
        <v>5347312864829</v>
      </c>
      <c r="E5" s="6">
        <v>3696941658891</v>
      </c>
      <c r="F5" s="6">
        <v>4113456512184</v>
      </c>
      <c r="G5" s="6">
        <v>4509383175397</v>
      </c>
      <c r="H5" s="6">
        <v>6167760490036</v>
      </c>
      <c r="I5" s="6">
        <v>4535516635143</v>
      </c>
      <c r="J5" s="6">
        <v>5493639514594</v>
      </c>
    </row>
    <row r="6" spans="1:12" x14ac:dyDescent="0.25">
      <c r="B6" s="6" t="s">
        <v>232</v>
      </c>
      <c r="C6" s="6">
        <v>2383523264168</v>
      </c>
      <c r="D6" s="6">
        <v>3019459553845</v>
      </c>
      <c r="E6" s="6">
        <v>2094496957714</v>
      </c>
      <c r="F6" s="6">
        <v>2437819489181</v>
      </c>
      <c r="G6" s="6">
        <v>2605748589358</v>
      </c>
      <c r="H6" s="6">
        <v>3391803277692</v>
      </c>
      <c r="I6" s="6">
        <v>2656947322600</v>
      </c>
      <c r="J6" s="6">
        <v>3247071926294</v>
      </c>
      <c r="K6" s="66">
        <v>0.89872635266563961</v>
      </c>
    </row>
    <row r="7" spans="1:12" x14ac:dyDescent="0.25">
      <c r="B7" s="6" t="s">
        <v>49</v>
      </c>
      <c r="C7" s="6">
        <v>1937909429911</v>
      </c>
      <c r="D7" s="6">
        <v>2327853310984</v>
      </c>
      <c r="E7" s="6">
        <v>1602444701177</v>
      </c>
      <c r="F7" s="6">
        <v>1675637023003</v>
      </c>
      <c r="G7" s="6">
        <v>1903634586039</v>
      </c>
      <c r="H7" s="6">
        <v>2775957212344</v>
      </c>
      <c r="I7" s="6">
        <v>1878569312543</v>
      </c>
      <c r="J7" s="6">
        <v>2246567588300</v>
      </c>
      <c r="K7" s="66">
        <v>0.88007805150772134</v>
      </c>
    </row>
    <row r="8" spans="1:12" x14ac:dyDescent="0.25">
      <c r="B8" s="6" t="s">
        <v>233</v>
      </c>
      <c r="C8" s="6">
        <v>141780266396</v>
      </c>
      <c r="D8" s="6">
        <v>148298212983</v>
      </c>
      <c r="E8" s="6">
        <v>144679141399</v>
      </c>
      <c r="F8" s="6">
        <v>149167988888</v>
      </c>
      <c r="G8" s="6">
        <v>165421372089</v>
      </c>
      <c r="H8" s="6">
        <v>160579328737</v>
      </c>
      <c r="I8" s="6">
        <v>177133342873</v>
      </c>
      <c r="J8" s="6">
        <v>205460212061</v>
      </c>
    </row>
    <row r="9" spans="1:12" x14ac:dyDescent="0.25">
      <c r="B9" s="6" t="s">
        <v>234</v>
      </c>
      <c r="C9" s="6">
        <v>45975161170</v>
      </c>
      <c r="D9" s="6">
        <v>49585458995</v>
      </c>
      <c r="E9" s="6">
        <v>58752485179</v>
      </c>
      <c r="F9" s="6">
        <v>55071367666</v>
      </c>
      <c r="G9" s="6">
        <v>59887154330</v>
      </c>
      <c r="H9" s="6">
        <v>66429900273</v>
      </c>
      <c r="I9" s="6">
        <v>88731709166</v>
      </c>
      <c r="J9" s="6">
        <v>83956315427</v>
      </c>
      <c r="L9" s="27"/>
    </row>
    <row r="10" spans="1:12" x14ac:dyDescent="0.25">
      <c r="B10" s="6" t="s">
        <v>50</v>
      </c>
      <c r="C10" s="6">
        <v>45185164161</v>
      </c>
      <c r="D10" s="6">
        <v>488800392732</v>
      </c>
      <c r="E10" s="6">
        <v>57860475338</v>
      </c>
      <c r="F10" s="6">
        <v>52821014357</v>
      </c>
      <c r="G10" s="6">
        <v>59675585770</v>
      </c>
      <c r="H10" s="6">
        <v>65464604002</v>
      </c>
      <c r="I10" s="6">
        <v>77592676876</v>
      </c>
      <c r="J10" s="6">
        <v>83956315427</v>
      </c>
      <c r="L10" s="67"/>
    </row>
    <row r="11" spans="1:12" x14ac:dyDescent="0.25">
      <c r="B11" s="6" t="s">
        <v>235</v>
      </c>
      <c r="C11" s="6">
        <v>0</v>
      </c>
      <c r="D11" s="6">
        <v>0</v>
      </c>
      <c r="E11" s="6">
        <v>0</v>
      </c>
      <c r="F11" s="6">
        <v>7977651000</v>
      </c>
      <c r="G11" s="6">
        <v>0</v>
      </c>
      <c r="H11" s="6">
        <v>0</v>
      </c>
      <c r="I11" s="6">
        <v>0</v>
      </c>
      <c r="J11" s="6">
        <v>0</v>
      </c>
    </row>
    <row r="12" spans="1:12" x14ac:dyDescent="0.25">
      <c r="B12" s="6" t="s">
        <v>236</v>
      </c>
      <c r="C12" s="6">
        <v>723573223936</v>
      </c>
      <c r="D12" s="6">
        <v>1124899156326</v>
      </c>
      <c r="E12" s="6">
        <v>592712982259</v>
      </c>
      <c r="F12" s="6">
        <v>746733872468</v>
      </c>
      <c r="G12" s="6">
        <v>826660771114</v>
      </c>
      <c r="H12" s="6">
        <v>849073334808</v>
      </c>
      <c r="I12" s="6">
        <v>820001819042</v>
      </c>
      <c r="J12" s="6">
        <v>917074635616</v>
      </c>
    </row>
    <row r="13" spans="1:12" x14ac:dyDescent="0.25">
      <c r="B13" s="6" t="s">
        <v>237</v>
      </c>
      <c r="C13" s="6">
        <v>173311042196</v>
      </c>
      <c r="D13" s="6">
        <v>289423736893</v>
      </c>
      <c r="E13" s="6">
        <v>186370442658</v>
      </c>
      <c r="F13" s="6">
        <v>180144949190</v>
      </c>
      <c r="G13" s="6">
        <v>175694216206</v>
      </c>
      <c r="H13" s="6">
        <v>275181965839</v>
      </c>
      <c r="I13" s="6">
        <v>192856090474</v>
      </c>
      <c r="J13" s="6">
        <v>216661451092</v>
      </c>
    </row>
    <row r="14" spans="1:12" x14ac:dyDescent="0.25">
      <c r="B14" s="6" t="s">
        <v>51</v>
      </c>
      <c r="C14" s="6">
        <v>1136830269005</v>
      </c>
      <c r="D14" s="6">
        <v>1012243171753</v>
      </c>
      <c r="E14" s="6">
        <v>909287932480</v>
      </c>
      <c r="F14" s="6">
        <v>850832473567</v>
      </c>
      <c r="G14" s="6">
        <v>1006813816478</v>
      </c>
      <c r="H14" s="6">
        <v>1745851340161</v>
      </c>
      <c r="I14" s="6">
        <v>954113036734</v>
      </c>
      <c r="J14" s="6">
        <v>1234335398226</v>
      </c>
    </row>
    <row r="15" spans="1:12" x14ac:dyDescent="0.25">
      <c r="B15" s="6" t="s">
        <v>238</v>
      </c>
      <c r="C15" s="6">
        <v>53446499</v>
      </c>
      <c r="D15" s="6">
        <v>133815418</v>
      </c>
      <c r="E15" s="6">
        <v>61154609</v>
      </c>
      <c r="F15" s="6">
        <v>40526577</v>
      </c>
      <c r="G15" s="6">
        <v>1293168658</v>
      </c>
      <c r="H15" s="6">
        <v>228301405</v>
      </c>
      <c r="I15" s="6">
        <v>35814337</v>
      </c>
      <c r="J15" s="6">
        <v>740000950</v>
      </c>
    </row>
    <row r="16" spans="1:12" x14ac:dyDescent="0.25">
      <c r="B16" s="6" t="s">
        <v>239</v>
      </c>
      <c r="C16" s="6">
        <v>13499446127</v>
      </c>
      <c r="D16" s="6">
        <v>886974664</v>
      </c>
      <c r="E16" s="6">
        <v>3723308889</v>
      </c>
      <c r="F16" s="6">
        <v>7591553477</v>
      </c>
      <c r="G16" s="6">
        <v>1733000370</v>
      </c>
      <c r="H16" s="6">
        <v>9581538117</v>
      </c>
      <c r="I16" s="6">
        <v>293868297</v>
      </c>
      <c r="J16" s="6">
        <v>1793382311</v>
      </c>
    </row>
    <row r="17" spans="2:10" x14ac:dyDescent="0.25">
      <c r="B17" s="6" t="s">
        <v>240</v>
      </c>
      <c r="C17" s="6">
        <v>-13445999628</v>
      </c>
      <c r="D17" s="6">
        <v>-753159246</v>
      </c>
      <c r="E17" s="6">
        <v>-3662154280</v>
      </c>
      <c r="F17" s="6">
        <v>-7551026900</v>
      </c>
      <c r="G17" s="6">
        <v>-439831712</v>
      </c>
      <c r="H17" s="6">
        <v>-9353236712</v>
      </c>
      <c r="I17" s="6">
        <v>-258053960</v>
      </c>
      <c r="J17" s="6">
        <v>-1053381361</v>
      </c>
    </row>
    <row r="18" spans="2:10" x14ac:dyDescent="0.25">
      <c r="B18" s="6" t="s">
        <v>52</v>
      </c>
      <c r="C18" s="6">
        <v>1123384269377</v>
      </c>
      <c r="D18" s="6">
        <v>1011490012507</v>
      </c>
      <c r="E18" s="6">
        <v>905625778200</v>
      </c>
      <c r="F18" s="6">
        <v>843281446667</v>
      </c>
      <c r="G18" s="6">
        <v>1006373984766</v>
      </c>
      <c r="H18" s="6">
        <v>1736498103449</v>
      </c>
      <c r="I18" s="6">
        <v>953854982774</v>
      </c>
      <c r="J18" s="6">
        <v>1233282016865</v>
      </c>
    </row>
    <row r="19" spans="2:10" x14ac:dyDescent="0.25">
      <c r="B19" s="6" t="s">
        <v>241</v>
      </c>
      <c r="C19" s="6">
        <v>141682112608</v>
      </c>
      <c r="D19" s="6">
        <v>175804871597</v>
      </c>
      <c r="E19" s="6">
        <v>103383306898</v>
      </c>
      <c r="F19" s="6">
        <v>37029951809</v>
      </c>
      <c r="G19" s="6">
        <v>0</v>
      </c>
      <c r="H19" s="6">
        <v>155332831909</v>
      </c>
      <c r="I19" s="6">
        <v>126628476322</v>
      </c>
      <c r="J19" s="6">
        <v>202287489487</v>
      </c>
    </row>
    <row r="20" spans="2:10" x14ac:dyDescent="0.25">
      <c r="B20" s="6" t="s">
        <v>242</v>
      </c>
      <c r="C20" s="6">
        <v>5875172366</v>
      </c>
      <c r="D20" s="6">
        <v>-46821036427</v>
      </c>
      <c r="E20" s="6">
        <v>2021144096</v>
      </c>
      <c r="F20" s="6">
        <v>-3135494501</v>
      </c>
      <c r="G20" s="6">
        <v>0</v>
      </c>
      <c r="H20" s="6">
        <v>39667731460</v>
      </c>
      <c r="I20" s="6">
        <v>7307117484</v>
      </c>
      <c r="J20" s="6">
        <v>-16546471505</v>
      </c>
    </row>
    <row r="21" spans="2:10" x14ac:dyDescent="0.25">
      <c r="B21" s="6" t="s">
        <v>243</v>
      </c>
      <c r="C21" s="6">
        <v>147557284974</v>
      </c>
      <c r="D21" s="6">
        <v>128983835170</v>
      </c>
      <c r="E21" s="6">
        <v>105404450994</v>
      </c>
      <c r="F21" s="6">
        <v>33894457308</v>
      </c>
      <c r="G21" s="6">
        <v>0</v>
      </c>
      <c r="H21" s="6">
        <v>195000563369</v>
      </c>
      <c r="I21" s="6">
        <v>133935593806</v>
      </c>
      <c r="J21" s="6">
        <v>185741017982</v>
      </c>
    </row>
    <row r="22" spans="2:10" x14ac:dyDescent="0.25">
      <c r="B22" s="6" t="s">
        <v>53</v>
      </c>
      <c r="C22" s="6">
        <v>975826984403</v>
      </c>
      <c r="D22" s="6">
        <v>882506177337</v>
      </c>
      <c r="E22" s="6">
        <v>800221327206</v>
      </c>
      <c r="F22" s="6">
        <v>809386989359</v>
      </c>
      <c r="G22" s="6">
        <v>1006373984766</v>
      </c>
      <c r="H22" s="6">
        <v>1541497540080</v>
      </c>
      <c r="I22" s="6">
        <v>819919388968</v>
      </c>
      <c r="J22" s="6">
        <v>1047540998883</v>
      </c>
    </row>
    <row r="23" spans="2:10" x14ac:dyDescent="0.25">
      <c r="B23" s="6" t="s">
        <v>244</v>
      </c>
      <c r="C23" s="6">
        <v>6709810252</v>
      </c>
      <c r="D23" s="6">
        <v>-841148245</v>
      </c>
      <c r="E23" s="6">
        <v>6659461734</v>
      </c>
      <c r="F23" s="6">
        <v>7881947134</v>
      </c>
      <c r="G23" s="6">
        <v>0</v>
      </c>
      <c r="H23" s="6">
        <v>10318744513</v>
      </c>
      <c r="I23" s="6">
        <v>7926183978</v>
      </c>
      <c r="J23" s="6">
        <v>25180793348</v>
      </c>
    </row>
    <row r="24" spans="2:10" x14ac:dyDescent="0.25">
      <c r="B24" s="6" t="s">
        <v>245</v>
      </c>
      <c r="C24" s="6">
        <v>969117174151</v>
      </c>
      <c r="D24" s="6">
        <v>883347325582</v>
      </c>
      <c r="E24" s="6">
        <v>793561865472</v>
      </c>
      <c r="F24" s="6">
        <v>801505042225</v>
      </c>
      <c r="G24" s="6">
        <v>1006373984766</v>
      </c>
      <c r="H24" s="6">
        <v>1531178795567</v>
      </c>
      <c r="I24" s="6">
        <v>811993204990</v>
      </c>
      <c r="J24" s="6">
        <v>1022360205535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P115"/>
  <sheetViews>
    <sheetView showGridLines="0" tabSelected="1" workbookViewId="0">
      <selection activeCell="I3" sqref="I3"/>
    </sheetView>
  </sheetViews>
  <sheetFormatPr defaultRowHeight="15" x14ac:dyDescent="0.25"/>
  <cols>
    <col min="1" max="1" width="9.140625" style="28"/>
    <col min="2" max="2" width="20.140625" customWidth="1"/>
    <col min="3" max="3" width="20.140625" style="6" customWidth="1"/>
    <col min="4" max="4" width="21.7109375" style="6" customWidth="1"/>
    <col min="5" max="5" width="19.7109375" style="6" customWidth="1"/>
    <col min="6" max="6" width="19.5703125" style="6" customWidth="1"/>
    <col min="7" max="7" width="22.140625" style="6" customWidth="1"/>
    <col min="8" max="8" width="19.85546875" style="6" customWidth="1"/>
    <col min="9" max="9" width="20.140625" style="6" customWidth="1"/>
    <col min="10" max="10" width="20.42578125" style="6" customWidth="1"/>
    <col min="11" max="12" width="19" style="6" bestFit="1" customWidth="1"/>
    <col min="13" max="13" width="4.5703125" style="6" bestFit="1" customWidth="1"/>
    <col min="14" max="14" width="12.7109375" customWidth="1"/>
    <col min="15" max="16" width="19.42578125" bestFit="1" customWidth="1"/>
    <col min="17" max="17" width="16.140625" bestFit="1" customWidth="1"/>
  </cols>
  <sheetData>
    <row r="2" spans="1:16" ht="28.5" x14ac:dyDescent="0.45">
      <c r="D2" s="72" t="s">
        <v>127</v>
      </c>
    </row>
    <row r="3" spans="1:16" x14ac:dyDescent="0.25">
      <c r="B3" s="69" t="s">
        <v>120</v>
      </c>
    </row>
    <row r="4" spans="1:16" ht="18.75" x14ac:dyDescent="0.3">
      <c r="B4" s="68" t="s">
        <v>119</v>
      </c>
    </row>
    <row r="6" spans="1:16" x14ac:dyDescent="0.25">
      <c r="C6" s="6" t="s">
        <v>92</v>
      </c>
      <c r="D6" s="6" t="s">
        <v>93</v>
      </c>
      <c r="E6" s="6" t="s">
        <v>94</v>
      </c>
      <c r="F6" s="6" t="s">
        <v>95</v>
      </c>
      <c r="G6" s="6" t="s">
        <v>88</v>
      </c>
      <c r="H6" s="6" t="s">
        <v>89</v>
      </c>
      <c r="I6" s="6" t="s">
        <v>90</v>
      </c>
      <c r="J6" s="6" t="s">
        <v>91</v>
      </c>
      <c r="K6">
        <v>2020</v>
      </c>
      <c r="L6">
        <v>2019</v>
      </c>
      <c r="M6"/>
    </row>
    <row r="7" spans="1:16" x14ac:dyDescent="0.25">
      <c r="A7" s="28">
        <v>1</v>
      </c>
      <c r="B7" s="62" t="s">
        <v>59</v>
      </c>
      <c r="C7" s="6">
        <f>PL!C5</f>
        <v>4321432694079</v>
      </c>
      <c r="D7" s="6">
        <f>PL!D5</f>
        <v>5347312864829</v>
      </c>
      <c r="E7" s="6">
        <f>PL!E5</f>
        <v>3696941658891</v>
      </c>
      <c r="F7" s="6">
        <f>PL!F5</f>
        <v>4113456512184</v>
      </c>
      <c r="G7" s="6">
        <f>PL!G5</f>
        <v>4509383175397</v>
      </c>
      <c r="H7" s="6">
        <f>PL!H5</f>
        <v>6167760490036</v>
      </c>
      <c r="I7" s="6">
        <f>PL!I5</f>
        <v>4535516635143</v>
      </c>
      <c r="J7" s="6">
        <f>PL!J5</f>
        <v>5493639514594</v>
      </c>
      <c r="K7" s="27">
        <f>SUM(G7:J7)</f>
        <v>20706299815170</v>
      </c>
      <c r="L7" s="27">
        <f>SUM(C7:F7)</f>
        <v>17479143729983</v>
      </c>
      <c r="M7" s="29">
        <f>K7/L7-1</f>
        <v>0.18462895751874098</v>
      </c>
      <c r="N7" s="27"/>
    </row>
    <row r="8" spans="1:16" x14ac:dyDescent="0.25">
      <c r="N8" s="27"/>
      <c r="O8" s="27"/>
      <c r="P8" s="29"/>
    </row>
    <row r="9" spans="1:16" ht="18.75" customHeight="1" x14ac:dyDescent="0.25"/>
    <row r="22" spans="1:13" x14ac:dyDescent="0.25">
      <c r="C22" s="6" t="s">
        <v>92</v>
      </c>
      <c r="D22" s="6" t="s">
        <v>93</v>
      </c>
      <c r="E22" s="6" t="s">
        <v>94</v>
      </c>
      <c r="F22" s="6" t="s">
        <v>95</v>
      </c>
      <c r="G22" s="6" t="s">
        <v>88</v>
      </c>
      <c r="H22" s="6" t="s">
        <v>89</v>
      </c>
      <c r="I22" s="6" t="s">
        <v>90</v>
      </c>
      <c r="J22" s="6" t="s">
        <v>91</v>
      </c>
      <c r="K22">
        <v>2020</v>
      </c>
      <c r="L22">
        <v>2019</v>
      </c>
      <c r="M22" s="6" t="s">
        <v>96</v>
      </c>
    </row>
    <row r="23" spans="1:13" x14ac:dyDescent="0.25">
      <c r="A23" s="28">
        <v>2</v>
      </c>
      <c r="B23" s="62" t="s">
        <v>61</v>
      </c>
      <c r="C23" s="6">
        <f>PL!C14+PL!C9</f>
        <v>1182805430175</v>
      </c>
      <c r="D23" s="6">
        <f>PL!D14+PL!D9</f>
        <v>1061828630748</v>
      </c>
      <c r="E23" s="6">
        <f>PL!E14+PL!E9</f>
        <v>968040417659</v>
      </c>
      <c r="F23" s="6">
        <f>PL!F14+PL!F9</f>
        <v>905903841233</v>
      </c>
      <c r="G23" s="6">
        <f>PL!G14+PL!G9</f>
        <v>1066700970808</v>
      </c>
      <c r="H23" s="6">
        <f>PL!H14+PL!H9</f>
        <v>1812281240434</v>
      </c>
      <c r="I23" s="6">
        <f>PL!I14+PL!I9</f>
        <v>1042844745900</v>
      </c>
      <c r="J23" s="6">
        <f>PL!J14+PL!J9</f>
        <v>1318291713653</v>
      </c>
      <c r="K23" s="27">
        <f>SUM(G23:J23)</f>
        <v>5240118670795</v>
      </c>
      <c r="L23" s="27">
        <f>SUM(C23:F23)</f>
        <v>4118578319815</v>
      </c>
      <c r="M23" s="30">
        <f>K23/L23-1</f>
        <v>0.27231249812201641</v>
      </c>
    </row>
    <row r="36" spans="1:16" s="6" customFormat="1" ht="18" customHeight="1" x14ac:dyDescent="0.25">
      <c r="A36" s="28"/>
      <c r="B36"/>
      <c r="N36"/>
      <c r="O36"/>
      <c r="P36"/>
    </row>
    <row r="38" spans="1:16" s="6" customFormat="1" x14ac:dyDescent="0.25">
      <c r="A38" s="28">
        <v>3</v>
      </c>
      <c r="B38" s="62" t="s">
        <v>97</v>
      </c>
      <c r="C38" s="31" t="s">
        <v>123</v>
      </c>
      <c r="D38" s="31" t="s">
        <v>124</v>
      </c>
      <c r="E38" s="31">
        <v>2019</v>
      </c>
      <c r="F38" s="31">
        <v>2020</v>
      </c>
      <c r="N38"/>
      <c r="O38"/>
      <c r="P38"/>
    </row>
    <row r="39" spans="1:16" s="6" customFormat="1" x14ac:dyDescent="0.25">
      <c r="A39" s="28"/>
      <c r="B39" t="s">
        <v>59</v>
      </c>
      <c r="C39" s="6">
        <f>PL!F5</f>
        <v>4113456512184</v>
      </c>
      <c r="D39" s="6">
        <f>PL!J5</f>
        <v>5493639514594</v>
      </c>
      <c r="E39" s="30">
        <f t="shared" ref="E39:F43" si="0">C39/C$39</f>
        <v>1</v>
      </c>
      <c r="F39" s="30">
        <f t="shared" si="0"/>
        <v>1</v>
      </c>
      <c r="N39"/>
      <c r="O39"/>
      <c r="P39"/>
    </row>
    <row r="40" spans="1:16" s="6" customFormat="1" x14ac:dyDescent="0.25">
      <c r="A40" s="28"/>
      <c r="B40" t="s">
        <v>98</v>
      </c>
      <c r="C40" s="6">
        <f>PL!F6</f>
        <v>2437819489181</v>
      </c>
      <c r="D40" s="6">
        <f>PL!J6</f>
        <v>3247071926294</v>
      </c>
      <c r="E40" s="30">
        <f t="shared" si="0"/>
        <v>0.59264501325350427</v>
      </c>
      <c r="F40" s="32">
        <f t="shared" si="0"/>
        <v>0.59106024661211698</v>
      </c>
      <c r="N40"/>
      <c r="O40"/>
      <c r="P40"/>
    </row>
    <row r="41" spans="1:16" s="6" customFormat="1" x14ac:dyDescent="0.25">
      <c r="A41" s="28"/>
      <c r="B41" t="s">
        <v>99</v>
      </c>
      <c r="C41" s="6">
        <f>PL!F12</f>
        <v>746733872468</v>
      </c>
      <c r="D41" s="6">
        <f>PL!J12</f>
        <v>917074635616</v>
      </c>
      <c r="E41" s="30">
        <f t="shared" si="0"/>
        <v>0.18153440306374574</v>
      </c>
      <c r="F41" s="30">
        <f t="shared" si="0"/>
        <v>0.16693389385666219</v>
      </c>
      <c r="N41"/>
      <c r="O41"/>
      <c r="P41"/>
    </row>
    <row r="42" spans="1:16" s="6" customFormat="1" x14ac:dyDescent="0.25">
      <c r="A42" s="28"/>
      <c r="B42" t="s">
        <v>100</v>
      </c>
      <c r="C42" s="6">
        <f>PL!F13</f>
        <v>180144949190</v>
      </c>
      <c r="D42" s="6">
        <f>PL!J13</f>
        <v>216661451092</v>
      </c>
      <c r="E42" s="32">
        <f t="shared" si="0"/>
        <v>4.3794057055523306E-2</v>
      </c>
      <c r="F42" s="32">
        <f t="shared" si="0"/>
        <v>3.9438599951167726E-2</v>
      </c>
      <c r="N42"/>
      <c r="O42"/>
      <c r="P42"/>
    </row>
    <row r="43" spans="1:16" s="6" customFormat="1" x14ac:dyDescent="0.25">
      <c r="A43" s="28"/>
      <c r="B43" t="s">
        <v>101</v>
      </c>
      <c r="C43" s="6">
        <f>C39-C40-C41-C42</f>
        <v>748758201345</v>
      </c>
      <c r="D43" s="6">
        <f>D39-D40-D41-D42</f>
        <v>1112831501592</v>
      </c>
      <c r="E43" s="30">
        <f t="shared" si="0"/>
        <v>0.18202652662722671</v>
      </c>
      <c r="F43" s="30">
        <f t="shared" si="0"/>
        <v>0.20256725958005314</v>
      </c>
      <c r="N43"/>
      <c r="O43"/>
      <c r="P43"/>
    </row>
    <row r="44" spans="1:16" s="6" customFormat="1" x14ac:dyDescent="0.25">
      <c r="A44" s="28"/>
      <c r="B44"/>
      <c r="E44" s="30"/>
      <c r="F44" s="30"/>
      <c r="N44"/>
      <c r="O44"/>
      <c r="P44"/>
    </row>
    <row r="45" spans="1:16" s="6" customFormat="1" x14ac:dyDescent="0.25">
      <c r="A45" s="28"/>
      <c r="B45"/>
      <c r="E45" s="30"/>
      <c r="F45" s="30"/>
      <c r="N45"/>
      <c r="O45"/>
      <c r="P45"/>
    </row>
    <row r="46" spans="1:16" s="6" customFormat="1" x14ac:dyDescent="0.25">
      <c r="A46" s="28"/>
      <c r="B46"/>
      <c r="E46" s="30"/>
      <c r="F46" s="30"/>
      <c r="N46"/>
      <c r="O46"/>
      <c r="P46"/>
    </row>
    <row r="47" spans="1:16" s="6" customFormat="1" x14ac:dyDescent="0.25">
      <c r="A47" s="28"/>
      <c r="B47"/>
      <c r="E47" s="30"/>
      <c r="F47" s="30"/>
      <c r="N47"/>
      <c r="O47"/>
      <c r="P47"/>
    </row>
    <row r="48" spans="1:16" s="6" customFormat="1" x14ac:dyDescent="0.25">
      <c r="A48" s="28"/>
      <c r="B48"/>
      <c r="E48" s="30"/>
      <c r="F48" s="30"/>
      <c r="N48"/>
      <c r="O48"/>
      <c r="P48"/>
    </row>
    <row r="49" spans="1:16" s="6" customFormat="1" x14ac:dyDescent="0.25">
      <c r="A49" s="28"/>
      <c r="B49"/>
      <c r="E49" s="30"/>
      <c r="F49" s="30"/>
      <c r="N49"/>
      <c r="O49"/>
      <c r="P49"/>
    </row>
    <row r="50" spans="1:16" s="6" customFormat="1" x14ac:dyDescent="0.25">
      <c r="A50" s="28"/>
      <c r="B50"/>
      <c r="E50" s="30"/>
      <c r="F50" s="30"/>
      <c r="N50"/>
      <c r="O50"/>
      <c r="P50"/>
    </row>
    <row r="51" spans="1:16" s="6" customFormat="1" x14ac:dyDescent="0.25">
      <c r="A51" s="28"/>
      <c r="B51"/>
      <c r="E51" s="30"/>
      <c r="F51" s="30"/>
      <c r="N51"/>
      <c r="O51"/>
      <c r="P51"/>
    </row>
    <row r="52" spans="1:16" s="6" customFormat="1" x14ac:dyDescent="0.25">
      <c r="A52" s="28"/>
      <c r="B52"/>
      <c r="E52" s="30"/>
      <c r="F52" s="30"/>
      <c r="N52"/>
      <c r="O52"/>
      <c r="P52"/>
    </row>
    <row r="53" spans="1:16" s="6" customFormat="1" x14ac:dyDescent="0.25">
      <c r="A53" s="28"/>
      <c r="B53"/>
      <c r="E53" s="30"/>
      <c r="F53" s="30"/>
      <c r="N53"/>
      <c r="O53"/>
      <c r="P53"/>
    </row>
    <row r="54" spans="1:16" s="6" customFormat="1" x14ac:dyDescent="0.25">
      <c r="A54" s="28"/>
      <c r="B54"/>
      <c r="E54" s="30"/>
      <c r="F54" s="30"/>
      <c r="N54"/>
      <c r="O54"/>
      <c r="P54"/>
    </row>
    <row r="55" spans="1:16" s="6" customFormat="1" x14ac:dyDescent="0.25">
      <c r="A55" s="28"/>
      <c r="B55"/>
      <c r="E55" s="30"/>
      <c r="F55" s="30"/>
      <c r="N55"/>
      <c r="O55"/>
      <c r="P55"/>
    </row>
    <row r="56" spans="1:16" s="6" customFormat="1" x14ac:dyDescent="0.25">
      <c r="A56" s="28"/>
      <c r="B56"/>
      <c r="E56" s="30"/>
      <c r="F56" s="30"/>
      <c r="N56"/>
      <c r="O56"/>
      <c r="P56"/>
    </row>
    <row r="59" spans="1:16" ht="20.25" customHeight="1" x14ac:dyDescent="0.25">
      <c r="A59" s="28">
        <v>4</v>
      </c>
      <c r="B59" s="62" t="s">
        <v>102</v>
      </c>
      <c r="C59" s="31">
        <v>2019</v>
      </c>
    </row>
    <row r="60" spans="1:16" x14ac:dyDescent="0.25">
      <c r="B60" t="s">
        <v>103</v>
      </c>
      <c r="C60" s="6" t="s">
        <v>101</v>
      </c>
      <c r="D60" s="6" t="s">
        <v>104</v>
      </c>
      <c r="E60" s="6">
        <f>SUM(PL!C22:F22)</f>
        <v>3467941478305</v>
      </c>
      <c r="F60" s="6">
        <f>E61</f>
        <v>17586805011199</v>
      </c>
      <c r="G60" s="6" t="s">
        <v>105</v>
      </c>
      <c r="H60" s="6" t="s">
        <v>106</v>
      </c>
      <c r="I60" s="6" t="s">
        <v>1</v>
      </c>
      <c r="J60" s="6" t="s">
        <v>0</v>
      </c>
    </row>
    <row r="61" spans="1:16" x14ac:dyDescent="0.25">
      <c r="C61" s="6" t="s">
        <v>104</v>
      </c>
      <c r="D61" s="6" t="s">
        <v>66</v>
      </c>
      <c r="E61" s="6">
        <f>AVERAGE(BS!C64:F64)</f>
        <v>17586805011199</v>
      </c>
      <c r="F61" s="6">
        <f>AVERAGE(BS!C96:F96)</f>
        <v>10578484065609.75</v>
      </c>
      <c r="G61" s="33">
        <f>E60/E61</f>
        <v>0.19718996577813136</v>
      </c>
      <c r="H61" s="34">
        <f>F60/F61</f>
        <v>1.6625071136962843</v>
      </c>
      <c r="I61" s="33">
        <f>G61*H61</f>
        <v>0.32782972085567025</v>
      </c>
      <c r="J61" s="33">
        <f>E60/E61</f>
        <v>0.19718996577813136</v>
      </c>
    </row>
    <row r="62" spans="1:16" x14ac:dyDescent="0.25">
      <c r="C62" s="31">
        <v>2020</v>
      </c>
    </row>
    <row r="63" spans="1:16" x14ac:dyDescent="0.25">
      <c r="C63" s="6" t="s">
        <v>101</v>
      </c>
      <c r="D63" s="6" t="s">
        <v>104</v>
      </c>
      <c r="E63" s="6">
        <f>SUM(PL!G22:J22)</f>
        <v>4415331912697</v>
      </c>
      <c r="F63" s="6">
        <f>E64</f>
        <v>21713722151277.25</v>
      </c>
      <c r="G63" s="6" t="s">
        <v>105</v>
      </c>
      <c r="H63" s="6" t="s">
        <v>106</v>
      </c>
      <c r="I63" s="6" t="s">
        <v>1</v>
      </c>
      <c r="J63" s="6" t="s">
        <v>0</v>
      </c>
    </row>
    <row r="64" spans="1:16" x14ac:dyDescent="0.25">
      <c r="C64" s="6" t="s">
        <v>104</v>
      </c>
      <c r="D64" s="6" t="s">
        <v>66</v>
      </c>
      <c r="E64" s="6">
        <f>AVERAGE(BS!G64:J64)</f>
        <v>21713722151277.25</v>
      </c>
      <c r="F64" s="6">
        <f>AVERAGE(BS!G96:J96)</f>
        <v>12857783714499.25</v>
      </c>
      <c r="G64" s="33">
        <f>E63/E64</f>
        <v>0.20334293134709197</v>
      </c>
      <c r="H64" s="34">
        <f>F63/F64</f>
        <v>1.6887608808345005</v>
      </c>
      <c r="I64" s="33">
        <f>G64*H64</f>
        <v>0.34339758785318442</v>
      </c>
      <c r="J64" s="33">
        <f>E63/E64</f>
        <v>0.20334293134709197</v>
      </c>
    </row>
    <row r="65" spans="1:13" x14ac:dyDescent="0.25">
      <c r="F65" s="30">
        <f>F64/F61-1</f>
        <v>0.2154656219882598</v>
      </c>
      <c r="G65" s="33">
        <f>G64/G61-1</f>
        <v>3.1203238687528501E-2</v>
      </c>
    </row>
    <row r="67" spans="1:13" s="36" customFormat="1" x14ac:dyDescent="0.25">
      <c r="A67" s="35"/>
      <c r="C67" s="37"/>
      <c r="D67" s="38" t="s">
        <v>64</v>
      </c>
      <c r="E67" s="39" t="s">
        <v>107</v>
      </c>
      <c r="F67" s="40" t="s">
        <v>101</v>
      </c>
      <c r="G67" s="39" t="s">
        <v>108</v>
      </c>
      <c r="H67" s="39" t="s">
        <v>109</v>
      </c>
      <c r="I67" s="41" t="s">
        <v>1</v>
      </c>
      <c r="J67" s="41" t="s">
        <v>0</v>
      </c>
      <c r="K67" s="42"/>
      <c r="L67" s="42"/>
      <c r="M67" s="42"/>
    </row>
    <row r="68" spans="1:13" x14ac:dyDescent="0.25">
      <c r="C68" s="43">
        <v>2019</v>
      </c>
      <c r="D68" s="44">
        <f>F60</f>
        <v>17586805011199</v>
      </c>
      <c r="E68" s="45">
        <f>F61</f>
        <v>10578484065609.75</v>
      </c>
      <c r="F68" s="44">
        <f>E60</f>
        <v>3467941478305</v>
      </c>
      <c r="G68" s="46">
        <f>G61</f>
        <v>0.19718996577813136</v>
      </c>
      <c r="H68" s="47">
        <f>H61</f>
        <v>1.6625071136962843</v>
      </c>
      <c r="I68" s="48">
        <f>I61</f>
        <v>0.32782972085567025</v>
      </c>
      <c r="J68" s="48">
        <f>J61</f>
        <v>0.19718996577813136</v>
      </c>
    </row>
    <row r="69" spans="1:13" x14ac:dyDescent="0.25">
      <c r="C69" s="43">
        <v>2020</v>
      </c>
      <c r="D69" s="44">
        <f>F63</f>
        <v>21713722151277.25</v>
      </c>
      <c r="E69" s="45">
        <f>F64</f>
        <v>12857783714499.25</v>
      </c>
      <c r="F69" s="44">
        <f>E63</f>
        <v>4415331912697</v>
      </c>
      <c r="G69" s="46">
        <f>G64</f>
        <v>0.20334293134709197</v>
      </c>
      <c r="H69" s="47">
        <f>H64</f>
        <v>1.6887608808345005</v>
      </c>
      <c r="I69" s="48">
        <f>I64</f>
        <v>0.34339758785318442</v>
      </c>
      <c r="J69" s="48">
        <f>J64</f>
        <v>0.20334293134709197</v>
      </c>
    </row>
    <row r="70" spans="1:13" x14ac:dyDescent="0.25">
      <c r="C70" s="49" t="s">
        <v>110</v>
      </c>
      <c r="D70" s="50">
        <f>D69/D68-1</f>
        <v>0.23465985649185828</v>
      </c>
      <c r="E70" s="51">
        <f>E69/E68-1</f>
        <v>0.2154656219882598</v>
      </c>
      <c r="F70" s="50">
        <f>F69/F68-1</f>
        <v>0.27318524269188327</v>
      </c>
      <c r="G70" s="51">
        <f>G69/G68-1</f>
        <v>3.1203238687528501E-2</v>
      </c>
      <c r="H70" s="52"/>
      <c r="I70" s="53"/>
      <c r="J70" s="53"/>
    </row>
    <row r="71" spans="1:13" x14ac:dyDescent="0.25">
      <c r="B71" s="19"/>
    </row>
    <row r="73" spans="1:13" x14ac:dyDescent="0.25">
      <c r="A73" s="28">
        <v>5</v>
      </c>
      <c r="B73" s="62" t="s">
        <v>111</v>
      </c>
    </row>
    <row r="74" spans="1:13" x14ac:dyDescent="0.25">
      <c r="C74" s="6" t="s">
        <v>92</v>
      </c>
      <c r="D74" s="6" t="s">
        <v>93</v>
      </c>
      <c r="E74" s="6" t="s">
        <v>94</v>
      </c>
      <c r="F74" s="6" t="s">
        <v>95</v>
      </c>
      <c r="G74" s="6" t="s">
        <v>88</v>
      </c>
      <c r="H74" s="6" t="s">
        <v>89</v>
      </c>
      <c r="I74" s="6" t="s">
        <v>90</v>
      </c>
      <c r="J74" s="6" t="s">
        <v>91</v>
      </c>
    </row>
    <row r="75" spans="1:13" x14ac:dyDescent="0.25">
      <c r="B75" t="s">
        <v>112</v>
      </c>
      <c r="C75" s="21">
        <f>BS!C4/BS!C67</f>
        <v>0.70571165589542995</v>
      </c>
      <c r="D75" s="21">
        <f>BS!D4/BS!D67</f>
        <v>0.61397216635015206</v>
      </c>
      <c r="E75" s="21">
        <f>BS!E4/BS!E67</f>
        <v>0.63474187092502077</v>
      </c>
      <c r="F75" s="21">
        <f>BS!F4/BS!F67</f>
        <v>0.48744917760687384</v>
      </c>
      <c r="G75" s="21">
        <f>BS!G4/BS!G67</f>
        <v>0.5032882443683302</v>
      </c>
      <c r="H75" s="21">
        <f>BS!H4/BS!H67</f>
        <v>0.77568929062167702</v>
      </c>
      <c r="I75" s="21">
        <f>BS!I4/BS!I67</f>
        <v>0.72347209518569067</v>
      </c>
      <c r="J75" s="21">
        <f>BS!J4/BS!J67</f>
        <v>0.81328901136491749</v>
      </c>
      <c r="K75" s="21"/>
      <c r="L75" s="21"/>
      <c r="M75" s="21"/>
    </row>
    <row r="76" spans="1:13" x14ac:dyDescent="0.25">
      <c r="B76" t="s">
        <v>113</v>
      </c>
      <c r="C76" s="22">
        <v>2.5</v>
      </c>
      <c r="D76" s="22">
        <v>2.5</v>
      </c>
      <c r="E76" s="22">
        <v>2.5</v>
      </c>
      <c r="F76" s="22">
        <v>2.5</v>
      </c>
      <c r="G76" s="22">
        <v>2.5</v>
      </c>
      <c r="H76" s="22">
        <v>2.5</v>
      </c>
      <c r="I76" s="22">
        <v>2.5</v>
      </c>
      <c r="J76" s="22">
        <v>2.5</v>
      </c>
      <c r="L76" s="22"/>
    </row>
    <row r="77" spans="1:13" x14ac:dyDescent="0.25">
      <c r="M77" s="22"/>
    </row>
    <row r="90" spans="1:13" s="19" customFormat="1" x14ac:dyDescent="0.25">
      <c r="A90" s="54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</row>
    <row r="93" spans="1:13" x14ac:dyDescent="0.25">
      <c r="D93" s="21"/>
      <c r="E93" s="21"/>
    </row>
    <row r="95" spans="1:13" x14ac:dyDescent="0.25">
      <c r="A95" s="28">
        <v>6</v>
      </c>
      <c r="B95" s="62" t="s">
        <v>114</v>
      </c>
    </row>
    <row r="96" spans="1:13" x14ac:dyDescent="0.25">
      <c r="B96" t="s">
        <v>104</v>
      </c>
      <c r="C96" s="6">
        <f>AVERAGE(BS!G64:J64)</f>
        <v>21713722151277.25</v>
      </c>
    </row>
    <row r="97" spans="2:3" x14ac:dyDescent="0.25">
      <c r="B97" t="s">
        <v>115</v>
      </c>
      <c r="C97" s="6">
        <f>AVERAGE(BS!G66:J66)</f>
        <v>8855938436778</v>
      </c>
    </row>
    <row r="99" spans="2:3" x14ac:dyDescent="0.25">
      <c r="B99" t="s">
        <v>116</v>
      </c>
      <c r="C99" s="30">
        <f>C97/C96</f>
        <v>0.40784985527030304</v>
      </c>
    </row>
    <row r="100" spans="2:3" x14ac:dyDescent="0.25">
      <c r="B100" t="s">
        <v>117</v>
      </c>
      <c r="C100" s="30">
        <f>1-C99</f>
        <v>0.59215014472969696</v>
      </c>
    </row>
    <row r="113" spans="2:2" x14ac:dyDescent="0.25">
      <c r="B113" s="62" t="s">
        <v>118</v>
      </c>
    </row>
    <row r="115" spans="2:2" ht="21" x14ac:dyDescent="0.35">
      <c r="B115" s="24" t="s">
        <v>119</v>
      </c>
    </row>
  </sheetData>
  <hyperlinks>
    <hyperlink ref="B115" r:id="rId1"/>
    <hyperlink ref="B4" r:id="rId2"/>
  </hyperlinks>
  <pageMargins left="0.7" right="0.7" top="0.75" bottom="0.75" header="0.3" footer="0.3"/>
  <pageSetup orientation="portrait" horizontalDpi="300" verticalDpi="30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Normal="100" workbookViewId="0">
      <selection activeCell="C2" sqref="C2"/>
    </sheetView>
  </sheetViews>
  <sheetFormatPr defaultColWidth="14.28515625" defaultRowHeight="15" x14ac:dyDescent="0.25"/>
  <cols>
    <col min="1" max="1" width="3.42578125" style="1" customWidth="1"/>
    <col min="2" max="2" width="31" bestFit="1" customWidth="1"/>
    <col min="3" max="3" width="21.7109375" style="6" bestFit="1" customWidth="1"/>
    <col min="4" max="4" width="6.28515625" style="70" customWidth="1"/>
    <col min="5" max="5" width="11.28515625" customWidth="1"/>
    <col min="6" max="6" width="9.42578125" customWidth="1"/>
    <col min="7" max="7" width="10.140625" customWidth="1"/>
    <col min="8" max="8" width="11" customWidth="1"/>
    <col min="9" max="9" width="11.28515625" customWidth="1"/>
    <col min="10" max="10" width="10.28515625" customWidth="1"/>
    <col min="11" max="11" width="8.5703125" customWidth="1"/>
    <col min="12" max="12" width="11.5703125" customWidth="1"/>
  </cols>
  <sheetData>
    <row r="1" spans="2:16" ht="31.5" x14ac:dyDescent="0.5">
      <c r="B1" s="104" t="s">
        <v>126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63"/>
      <c r="N1" s="63"/>
      <c r="O1" s="63"/>
      <c r="P1" s="63"/>
    </row>
    <row r="3" spans="2:16" x14ac:dyDescent="0.25">
      <c r="B3" s="69" t="s">
        <v>120</v>
      </c>
      <c r="G3" s="7" t="s">
        <v>84</v>
      </c>
      <c r="H3" s="15"/>
      <c r="I3" s="12" t="s">
        <v>125</v>
      </c>
    </row>
    <row r="4" spans="2:16" x14ac:dyDescent="0.25">
      <c r="G4" s="8" t="s">
        <v>85</v>
      </c>
      <c r="H4" s="16"/>
      <c r="I4" s="13">
        <v>2</v>
      </c>
    </row>
    <row r="5" spans="2:16" ht="18.75" x14ac:dyDescent="0.3">
      <c r="B5" s="68" t="s">
        <v>121</v>
      </c>
      <c r="G5" s="9" t="s">
        <v>86</v>
      </c>
      <c r="H5" s="17"/>
      <c r="I5" s="14">
        <v>2020</v>
      </c>
    </row>
    <row r="7" spans="2:16" x14ac:dyDescent="0.25">
      <c r="E7" s="101" t="s">
        <v>4</v>
      </c>
      <c r="F7" s="102"/>
      <c r="G7" s="102"/>
      <c r="H7" s="102"/>
      <c r="I7" s="102"/>
      <c r="J7" s="102"/>
      <c r="K7" s="102"/>
      <c r="L7" s="103"/>
    </row>
    <row r="8" spans="2:16" ht="28.15" customHeight="1" x14ac:dyDescent="0.25">
      <c r="C8" s="23"/>
      <c r="D8" s="71"/>
      <c r="E8" s="83" t="s">
        <v>5</v>
      </c>
      <c r="F8" s="83"/>
      <c r="G8" s="83" t="s">
        <v>6</v>
      </c>
      <c r="H8" s="83"/>
      <c r="I8" s="83" t="s">
        <v>7</v>
      </c>
      <c r="J8" s="83"/>
      <c r="K8" s="83" t="s">
        <v>18</v>
      </c>
      <c r="L8" s="83"/>
    </row>
    <row r="9" spans="2:16" x14ac:dyDescent="0.25">
      <c r="B9" s="10" t="s">
        <v>54</v>
      </c>
      <c r="C9" s="64">
        <v>7461673583636</v>
      </c>
      <c r="D9" s="18"/>
      <c r="E9" s="78">
        <f>IFERROR(C9/C10,"Please Enter Values")</f>
        <v>0.81328901136491749</v>
      </c>
      <c r="F9" s="78"/>
      <c r="G9" s="78">
        <f>(IFERROR((C11+C12+C13)/C10,"Please Enter Values"))</f>
        <v>0.58877451108990908</v>
      </c>
      <c r="H9" s="78"/>
      <c r="I9" s="78">
        <f>(IFERROR((C11+C13)/C10,"Please Enter Values"))</f>
        <v>0.18753881060372501</v>
      </c>
      <c r="J9" s="78"/>
      <c r="K9" s="78">
        <f>C14/C15</f>
        <v>15.689568147346085</v>
      </c>
      <c r="L9" s="78"/>
    </row>
    <row r="10" spans="2:16" x14ac:dyDescent="0.25">
      <c r="B10" s="10" t="s">
        <v>55</v>
      </c>
      <c r="C10" s="64">
        <v>9174688799881</v>
      </c>
      <c r="D10" s="18"/>
      <c r="E10" s="78"/>
      <c r="F10" s="78"/>
      <c r="G10" s="78"/>
      <c r="H10" s="78"/>
      <c r="I10" s="78"/>
      <c r="J10" s="78"/>
      <c r="K10" s="78"/>
      <c r="L10" s="78"/>
    </row>
    <row r="11" spans="2:16" x14ac:dyDescent="0.25">
      <c r="B11" s="10" t="s">
        <v>56</v>
      </c>
      <c r="C11" s="64">
        <v>1578110225189</v>
      </c>
      <c r="D11" s="18"/>
      <c r="E11" s="78"/>
      <c r="F11" s="78"/>
      <c r="G11" s="78"/>
      <c r="H11" s="78"/>
      <c r="I11" s="78"/>
      <c r="J11" s="78"/>
      <c r="K11" s="78"/>
      <c r="L11" s="78"/>
    </row>
    <row r="12" spans="2:16" x14ac:dyDescent="0.25">
      <c r="B12" s="10" t="s">
        <v>58</v>
      </c>
      <c r="C12" s="64">
        <v>3681212687363</v>
      </c>
      <c r="D12" s="18"/>
      <c r="E12" s="78"/>
      <c r="F12" s="78"/>
      <c r="G12" s="78"/>
      <c r="H12" s="78"/>
      <c r="I12" s="78"/>
      <c r="J12" s="78"/>
      <c r="K12" s="78"/>
      <c r="L12" s="78"/>
    </row>
    <row r="13" spans="2:16" x14ac:dyDescent="0.25">
      <c r="B13" s="10" t="s">
        <v>57</v>
      </c>
      <c r="C13" s="64">
        <v>142500000000</v>
      </c>
      <c r="D13" s="18"/>
      <c r="E13" s="78"/>
      <c r="F13" s="78"/>
      <c r="G13" s="78"/>
      <c r="H13" s="78"/>
      <c r="I13" s="78"/>
      <c r="J13" s="78"/>
      <c r="K13" s="78"/>
      <c r="L13" s="78"/>
    </row>
    <row r="14" spans="2:16" x14ac:dyDescent="0.25">
      <c r="B14" s="10" t="s">
        <v>3</v>
      </c>
      <c r="C14" s="64">
        <v>1317238332292</v>
      </c>
      <c r="D14" s="18"/>
      <c r="E14" s="78"/>
      <c r="F14" s="78"/>
      <c r="G14" s="78"/>
      <c r="H14" s="78"/>
      <c r="I14" s="78"/>
      <c r="J14" s="78"/>
      <c r="K14" s="78"/>
      <c r="L14" s="78"/>
    </row>
    <row r="15" spans="2:16" x14ac:dyDescent="0.25">
      <c r="B15" s="10" t="s">
        <v>68</v>
      </c>
      <c r="C15" s="64">
        <v>83956315427</v>
      </c>
      <c r="D15" s="18"/>
      <c r="E15" s="78"/>
      <c r="F15" s="78"/>
      <c r="G15" s="78"/>
      <c r="H15" s="78"/>
      <c r="I15" s="78"/>
      <c r="J15" s="78"/>
      <c r="K15" s="78"/>
      <c r="L15" s="78"/>
    </row>
    <row r="17" spans="2:12" x14ac:dyDescent="0.25">
      <c r="E17" s="81" t="s">
        <v>12</v>
      </c>
      <c r="F17" s="82"/>
      <c r="G17" s="82"/>
      <c r="H17" s="82"/>
      <c r="I17" s="82"/>
      <c r="J17" s="82"/>
      <c r="K17" s="82"/>
      <c r="L17" s="82"/>
    </row>
    <row r="18" spans="2:12" ht="28.9" customHeight="1" x14ac:dyDescent="0.25">
      <c r="C18" s="23"/>
      <c r="D18" s="71"/>
      <c r="E18" s="83" t="s">
        <v>8</v>
      </c>
      <c r="F18" s="83"/>
      <c r="G18" s="83" t="s">
        <v>9</v>
      </c>
      <c r="H18" s="83"/>
      <c r="I18" s="83" t="s">
        <v>10</v>
      </c>
      <c r="J18" s="83"/>
      <c r="K18" s="83" t="s">
        <v>11</v>
      </c>
      <c r="L18" s="83"/>
    </row>
    <row r="19" spans="2:12" x14ac:dyDescent="0.25">
      <c r="B19" s="10" t="s">
        <v>59</v>
      </c>
      <c r="C19" s="64">
        <v>5493639514594</v>
      </c>
      <c r="D19" s="18"/>
      <c r="E19" s="94">
        <f>IFERROR(C20/C19,"Please Enter Values")</f>
        <v>0.40893975338788308</v>
      </c>
      <c r="F19" s="95"/>
      <c r="G19" s="94">
        <f>IFERROR(C21/C19,"Please Enter Values")</f>
        <v>0.22468445462192324</v>
      </c>
      <c r="H19" s="95"/>
      <c r="I19" s="94">
        <f>IFERROR(C22/C19,"Please Enter Values")</f>
        <v>0.22449270899351029</v>
      </c>
      <c r="J19" s="95"/>
      <c r="K19" s="94">
        <f>IFERROR(C23/C19,"Please Enter Values")</f>
        <v>0.19068251495209676</v>
      </c>
      <c r="L19" s="95"/>
    </row>
    <row r="20" spans="2:12" x14ac:dyDescent="0.25">
      <c r="B20" s="10" t="s">
        <v>60</v>
      </c>
      <c r="C20" s="64">
        <v>2246567588300</v>
      </c>
      <c r="D20" s="18"/>
      <c r="E20" s="96"/>
      <c r="F20" s="97"/>
      <c r="G20" s="96"/>
      <c r="H20" s="97"/>
      <c r="I20" s="96"/>
      <c r="J20" s="97"/>
      <c r="K20" s="96"/>
      <c r="L20" s="97"/>
    </row>
    <row r="21" spans="2:12" x14ac:dyDescent="0.25">
      <c r="B21" s="10" t="s">
        <v>61</v>
      </c>
      <c r="C21" s="64">
        <v>1234335398226</v>
      </c>
      <c r="D21" s="18"/>
      <c r="E21" s="96"/>
      <c r="F21" s="97"/>
      <c r="G21" s="96"/>
      <c r="H21" s="97"/>
      <c r="I21" s="96"/>
      <c r="J21" s="97"/>
      <c r="K21" s="96"/>
      <c r="L21" s="97"/>
    </row>
    <row r="22" spans="2:12" x14ac:dyDescent="0.25">
      <c r="B22" s="10" t="s">
        <v>62</v>
      </c>
      <c r="C22" s="64">
        <v>1233282016865</v>
      </c>
      <c r="D22" s="18"/>
      <c r="E22" s="96"/>
      <c r="F22" s="97"/>
      <c r="G22" s="96"/>
      <c r="H22" s="97"/>
      <c r="I22" s="96"/>
      <c r="J22" s="97"/>
      <c r="K22" s="96"/>
      <c r="L22" s="97"/>
    </row>
    <row r="23" spans="2:12" x14ac:dyDescent="0.25">
      <c r="B23" s="10" t="s">
        <v>63</v>
      </c>
      <c r="C23" s="64">
        <v>1047540998883</v>
      </c>
      <c r="D23" s="18"/>
      <c r="E23" s="98"/>
      <c r="F23" s="99"/>
      <c r="G23" s="98"/>
      <c r="H23" s="99"/>
      <c r="I23" s="98"/>
      <c r="J23" s="99"/>
      <c r="K23" s="98"/>
      <c r="L23" s="99"/>
    </row>
    <row r="25" spans="2:12" x14ac:dyDescent="0.25">
      <c r="E25" s="81" t="s">
        <v>13</v>
      </c>
      <c r="F25" s="82"/>
      <c r="G25" s="82"/>
      <c r="H25" s="82"/>
      <c r="I25" s="82"/>
      <c r="J25" s="100"/>
    </row>
    <row r="26" spans="2:12" ht="28.9" customHeight="1" x14ac:dyDescent="0.25">
      <c r="C26" s="23"/>
      <c r="D26" s="71"/>
      <c r="E26" s="84" t="s">
        <v>0</v>
      </c>
      <c r="F26" s="85"/>
      <c r="G26" s="84" t="s">
        <v>1</v>
      </c>
      <c r="H26" s="85"/>
      <c r="I26" s="84" t="s">
        <v>2</v>
      </c>
      <c r="J26" s="85"/>
    </row>
    <row r="27" spans="2:12" x14ac:dyDescent="0.25">
      <c r="B27" s="10" t="s">
        <v>63</v>
      </c>
      <c r="C27" s="64">
        <v>1047540998883</v>
      </c>
      <c r="D27" s="18"/>
      <c r="E27" s="88">
        <f>IFERROR(C27/C28,"Please Enter Values")</f>
        <v>4.3020110815086839E-2</v>
      </c>
      <c r="F27" s="89"/>
      <c r="G27" s="88">
        <f>IFERROR(C27/C29,"Please Enter Values")</f>
        <v>7.1764271134395069E-2</v>
      </c>
      <c r="H27" s="89"/>
      <c r="I27" s="88">
        <f>IFERROR(C27/(C29+C30),"Please Enter Values")</f>
        <v>6.902915520196741E-2</v>
      </c>
      <c r="J27" s="89"/>
    </row>
    <row r="28" spans="2:12" x14ac:dyDescent="0.25">
      <c r="B28" s="10" t="s">
        <v>64</v>
      </c>
      <c r="C28" s="64">
        <v>24350030230876</v>
      </c>
      <c r="D28" s="18"/>
      <c r="E28" s="90"/>
      <c r="F28" s="91"/>
      <c r="G28" s="90"/>
      <c r="H28" s="91"/>
      <c r="I28" s="90"/>
      <c r="J28" s="91"/>
    </row>
    <row r="29" spans="2:12" x14ac:dyDescent="0.25">
      <c r="B29" s="10" t="s">
        <v>66</v>
      </c>
      <c r="C29" s="64">
        <v>14596971199237</v>
      </c>
      <c r="D29" s="18"/>
      <c r="E29" s="90"/>
      <c r="F29" s="91"/>
      <c r="G29" s="90"/>
      <c r="H29" s="91"/>
      <c r="I29" s="90"/>
      <c r="J29" s="91"/>
    </row>
    <row r="30" spans="2:12" x14ac:dyDescent="0.25">
      <c r="B30" s="10" t="s">
        <v>67</v>
      </c>
      <c r="C30" s="64">
        <v>578370231758</v>
      </c>
      <c r="D30" s="18"/>
      <c r="E30" s="92"/>
      <c r="F30" s="93"/>
      <c r="G30" s="92"/>
      <c r="H30" s="93"/>
      <c r="I30" s="92"/>
      <c r="J30" s="93"/>
    </row>
    <row r="31" spans="2:12" x14ac:dyDescent="0.25">
      <c r="B31" s="1"/>
      <c r="C31" s="18"/>
      <c r="D31" s="18"/>
      <c r="E31" s="2"/>
      <c r="F31" s="2"/>
      <c r="G31" s="2"/>
      <c r="H31" s="2"/>
      <c r="I31" s="2"/>
      <c r="J31" s="2"/>
    </row>
    <row r="32" spans="2:12" x14ac:dyDescent="0.25">
      <c r="E32" s="81" t="s">
        <v>14</v>
      </c>
      <c r="F32" s="82"/>
      <c r="G32" s="82"/>
      <c r="H32" s="82"/>
      <c r="I32" s="82"/>
      <c r="J32" s="82"/>
      <c r="K32" s="82"/>
      <c r="L32" s="82"/>
    </row>
    <row r="33" spans="2:16" ht="29.45" customHeight="1" x14ac:dyDescent="0.25">
      <c r="C33" s="23"/>
      <c r="D33" s="71"/>
      <c r="E33" s="83" t="s">
        <v>15</v>
      </c>
      <c r="F33" s="83"/>
      <c r="G33" s="83" t="s">
        <v>16</v>
      </c>
      <c r="H33" s="83"/>
      <c r="I33" s="83" t="s">
        <v>17</v>
      </c>
      <c r="J33" s="83"/>
      <c r="K33" s="83" t="s">
        <v>19</v>
      </c>
      <c r="L33" s="83"/>
    </row>
    <row r="34" spans="2:16" x14ac:dyDescent="0.25">
      <c r="B34" s="10" t="s">
        <v>65</v>
      </c>
      <c r="C34" s="64">
        <v>9753059031639</v>
      </c>
      <c r="D34" s="18"/>
      <c r="E34" s="80">
        <f>IFERROR(C34/C35,"Please Enter Values")</f>
        <v>0.40053580792980109</v>
      </c>
      <c r="F34" s="80"/>
      <c r="G34" s="80">
        <f>IFERROR(C34/C36,"Please Enter Values")</f>
        <v>0.6681563523362164</v>
      </c>
      <c r="H34" s="80"/>
      <c r="I34" s="80">
        <f>IFERROR(C37/(C38+C36),"Please Enter Values")</f>
        <v>3.6343007210766033E-2</v>
      </c>
      <c r="J34" s="80"/>
      <c r="K34" s="87">
        <f>IFERROR(C40/C37,"Please Enter Values")</f>
        <v>2.0783589113123009</v>
      </c>
      <c r="L34" s="87"/>
    </row>
    <row r="35" spans="2:16" x14ac:dyDescent="0.25">
      <c r="B35" s="10" t="s">
        <v>64</v>
      </c>
      <c r="C35" s="64">
        <v>24350030230876</v>
      </c>
      <c r="D35" s="18"/>
      <c r="E35" s="80"/>
      <c r="F35" s="80"/>
      <c r="G35" s="80"/>
      <c r="H35" s="80"/>
      <c r="I35" s="80"/>
      <c r="J35" s="80"/>
      <c r="K35" s="87"/>
      <c r="L35" s="87"/>
    </row>
    <row r="36" spans="2:16" x14ac:dyDescent="0.25">
      <c r="B36" s="10" t="s">
        <v>66</v>
      </c>
      <c r="C36" s="64">
        <v>14596971199237</v>
      </c>
      <c r="D36" s="18"/>
      <c r="E36" s="80"/>
      <c r="F36" s="80"/>
      <c r="G36" s="80"/>
      <c r="H36" s="80"/>
      <c r="I36" s="80"/>
      <c r="J36" s="80"/>
      <c r="K36" s="87"/>
      <c r="L36" s="87"/>
    </row>
    <row r="37" spans="2:16" x14ac:dyDescent="0.25">
      <c r="B37" s="10" t="s">
        <v>67</v>
      </c>
      <c r="C37" s="64">
        <v>578370231758</v>
      </c>
      <c r="D37" s="18"/>
      <c r="E37" s="80"/>
      <c r="F37" s="80"/>
      <c r="G37" s="80"/>
      <c r="H37" s="80"/>
      <c r="I37" s="80"/>
      <c r="J37" s="80"/>
      <c r="K37" s="87"/>
      <c r="L37" s="87"/>
    </row>
    <row r="38" spans="2:16" x14ac:dyDescent="0.25">
      <c r="B38" s="10" t="s">
        <v>3</v>
      </c>
      <c r="C38" s="64">
        <v>1317238332292</v>
      </c>
      <c r="D38" s="18"/>
      <c r="E38" s="80"/>
      <c r="F38" s="80"/>
      <c r="G38" s="80"/>
      <c r="H38" s="80"/>
      <c r="I38" s="80"/>
      <c r="J38" s="80"/>
      <c r="K38" s="87"/>
      <c r="L38" s="87"/>
    </row>
    <row r="39" spans="2:16" x14ac:dyDescent="0.25">
      <c r="B39" s="10" t="s">
        <v>68</v>
      </c>
      <c r="C39" s="64">
        <v>83956315427</v>
      </c>
      <c r="D39" s="18"/>
      <c r="E39" s="80"/>
      <c r="F39" s="80"/>
      <c r="G39" s="80"/>
      <c r="H39" s="80"/>
      <c r="I39" s="80"/>
      <c r="J39" s="80"/>
      <c r="K39" s="87"/>
      <c r="L39" s="87"/>
    </row>
    <row r="40" spans="2:16" x14ac:dyDescent="0.25">
      <c r="B40" s="11" t="s">
        <v>69</v>
      </c>
      <c r="C40" s="64">
        <v>1202060925212</v>
      </c>
      <c r="D40" s="18"/>
      <c r="E40" s="80"/>
      <c r="F40" s="80"/>
      <c r="G40" s="80"/>
      <c r="H40" s="80"/>
      <c r="I40" s="80"/>
      <c r="J40" s="80"/>
      <c r="K40" s="87"/>
      <c r="L40" s="87"/>
    </row>
    <row r="42" spans="2:16" x14ac:dyDescent="0.25">
      <c r="E42" s="81" t="s">
        <v>21</v>
      </c>
      <c r="F42" s="82"/>
      <c r="G42" s="82"/>
      <c r="H42" s="82"/>
      <c r="I42" s="3"/>
      <c r="J42" s="3"/>
    </row>
    <row r="43" spans="2:16" ht="28.15" customHeight="1" x14ac:dyDescent="0.25">
      <c r="C43" s="23"/>
      <c r="D43" s="71"/>
      <c r="E43" s="83" t="s">
        <v>20</v>
      </c>
      <c r="F43" s="83"/>
      <c r="G43" s="83" t="s">
        <v>22</v>
      </c>
      <c r="H43" s="83"/>
      <c r="I43" s="4"/>
      <c r="J43" s="4"/>
    </row>
    <row r="44" spans="2:16" x14ac:dyDescent="0.25">
      <c r="B44" s="10" t="s">
        <v>70</v>
      </c>
      <c r="C44" s="64">
        <v>5682560505193</v>
      </c>
      <c r="D44" s="18"/>
      <c r="E44" s="78">
        <f>IFERROR(C44/C45,"Please Enter Values")</f>
        <v>1.1532121541256319</v>
      </c>
      <c r="F44" s="78"/>
      <c r="G44" s="86">
        <f>IFERROR(C44/C46,"Please Enter Values")</f>
        <v>1236414383.201262</v>
      </c>
      <c r="H44" s="86"/>
      <c r="I44" s="5"/>
      <c r="J44" s="5"/>
    </row>
    <row r="45" spans="2:16" x14ac:dyDescent="0.25">
      <c r="B45" s="10" t="s">
        <v>71</v>
      </c>
      <c r="C45" s="64">
        <v>4927593318249</v>
      </c>
      <c r="D45" s="18"/>
      <c r="E45" s="78"/>
      <c r="F45" s="78"/>
      <c r="G45" s="86"/>
      <c r="H45" s="86"/>
      <c r="I45" s="5"/>
      <c r="J45" s="5"/>
    </row>
    <row r="46" spans="2:16" x14ac:dyDescent="0.25">
      <c r="B46" s="10" t="s">
        <v>72</v>
      </c>
      <c r="C46" s="64">
        <v>4596</v>
      </c>
      <c r="D46" s="18"/>
      <c r="E46" s="78"/>
      <c r="F46" s="78"/>
      <c r="G46" s="86"/>
      <c r="H46" s="86"/>
      <c r="I46" s="5"/>
      <c r="J46" s="5"/>
    </row>
    <row r="47" spans="2:16" x14ac:dyDescent="0.25">
      <c r="B47" s="1"/>
      <c r="C47" s="18"/>
      <c r="D47" s="18"/>
      <c r="E47" s="2"/>
      <c r="F47" s="2"/>
      <c r="G47" s="2"/>
      <c r="H47" s="2"/>
      <c r="I47" s="5"/>
      <c r="J47" s="5"/>
    </row>
    <row r="48" spans="2:16" x14ac:dyDescent="0.25">
      <c r="E48" s="81" t="s">
        <v>87</v>
      </c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</row>
    <row r="49" spans="2:18" ht="30" customHeight="1" x14ac:dyDescent="0.25">
      <c r="C49" s="23"/>
      <c r="D49" s="71"/>
      <c r="E49" s="83" t="s">
        <v>23</v>
      </c>
      <c r="F49" s="83"/>
      <c r="G49" s="83" t="s">
        <v>24</v>
      </c>
      <c r="H49" s="83"/>
      <c r="I49" s="83" t="s">
        <v>25</v>
      </c>
      <c r="J49" s="83"/>
      <c r="K49" s="83" t="s">
        <v>26</v>
      </c>
      <c r="L49" s="83"/>
      <c r="M49" s="83" t="s">
        <v>27</v>
      </c>
      <c r="N49" s="83"/>
      <c r="O49" s="83" t="s">
        <v>28</v>
      </c>
      <c r="P49" s="83"/>
    </row>
    <row r="50" spans="2:18" x14ac:dyDescent="0.25">
      <c r="B50" s="10" t="s">
        <v>69</v>
      </c>
      <c r="C50" s="64">
        <v>1202060925212</v>
      </c>
      <c r="D50" s="18"/>
      <c r="E50" s="78">
        <f>IFERROR(C50/C51,"Please Enter Values")</f>
        <v>0.21153508600805893</v>
      </c>
      <c r="F50" s="78"/>
      <c r="G50" s="78">
        <f>IFERROR(C52/C50,"Please Enter Values")</f>
        <v>0.79545719246498514</v>
      </c>
      <c r="H50" s="78"/>
      <c r="I50" s="78">
        <f>IFERROR(C50/C53,"Please Enter Values")</f>
        <v>0.13101925868347614</v>
      </c>
      <c r="J50" s="78"/>
      <c r="K50" s="78">
        <f>IFERROR(C50/C54,"Please Enter Values")</f>
        <v>4.888952156525054</v>
      </c>
      <c r="L50" s="78"/>
      <c r="M50" s="78">
        <f>IFERROR(C50/C55,"Please Enter Values")</f>
        <v>1.1368222155873755</v>
      </c>
      <c r="N50" s="78"/>
      <c r="O50" s="80">
        <f>IFERROR(C56/C57,"Please Enter Values")</f>
        <v>0.24185946812195541</v>
      </c>
      <c r="P50" s="80"/>
    </row>
    <row r="51" spans="2:18" x14ac:dyDescent="0.25">
      <c r="B51" s="10" t="s">
        <v>70</v>
      </c>
      <c r="C51" s="64">
        <v>5682560505193</v>
      </c>
      <c r="D51" s="1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80"/>
      <c r="P51" s="80"/>
    </row>
    <row r="52" spans="2:18" x14ac:dyDescent="0.25">
      <c r="B52" s="10" t="s">
        <v>73</v>
      </c>
      <c r="C52" s="64">
        <v>956188008741</v>
      </c>
      <c r="D52" s="1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80"/>
      <c r="P52" s="80"/>
    </row>
    <row r="53" spans="2:18" x14ac:dyDescent="0.25">
      <c r="B53" s="10" t="s">
        <v>55</v>
      </c>
      <c r="C53" s="64">
        <v>9174688799881</v>
      </c>
      <c r="D53" s="1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80"/>
      <c r="P53" s="80"/>
    </row>
    <row r="54" spans="2:18" x14ac:dyDescent="0.25">
      <c r="B54" s="10" t="s">
        <v>74</v>
      </c>
      <c r="C54" s="64">
        <v>245872916471</v>
      </c>
      <c r="D54" s="1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80"/>
      <c r="P54" s="80"/>
    </row>
    <row r="55" spans="2:18" x14ac:dyDescent="0.25">
      <c r="B55" s="10" t="s">
        <v>75</v>
      </c>
      <c r="C55" s="64">
        <v>1057386906000</v>
      </c>
      <c r="D55" s="1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80"/>
      <c r="P55" s="80"/>
    </row>
    <row r="56" spans="2:18" x14ac:dyDescent="0.25">
      <c r="B56" s="10" t="s">
        <v>76</v>
      </c>
      <c r="C56" s="64">
        <v>1500</v>
      </c>
      <c r="D56" s="1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80"/>
      <c r="P56" s="80"/>
    </row>
    <row r="57" spans="2:18" x14ac:dyDescent="0.25">
      <c r="B57" s="10" t="s">
        <v>77</v>
      </c>
      <c r="C57" s="64">
        <v>6201.9486425217756</v>
      </c>
      <c r="D57" s="1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80"/>
      <c r="P57" s="80"/>
    </row>
    <row r="59" spans="2:18" x14ac:dyDescent="0.25">
      <c r="E59" s="81" t="s">
        <v>35</v>
      </c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3"/>
      <c r="R59" s="3"/>
    </row>
    <row r="60" spans="2:18" ht="28.9" customHeight="1" x14ac:dyDescent="0.25">
      <c r="C60" s="23"/>
      <c r="D60" s="71"/>
      <c r="E60" s="83" t="s">
        <v>29</v>
      </c>
      <c r="F60" s="83"/>
      <c r="G60" s="84" t="s">
        <v>30</v>
      </c>
      <c r="H60" s="85"/>
      <c r="I60" s="83" t="s">
        <v>31</v>
      </c>
      <c r="J60" s="83"/>
      <c r="K60" s="83" t="s">
        <v>32</v>
      </c>
      <c r="L60" s="83"/>
      <c r="M60" s="83" t="s">
        <v>33</v>
      </c>
      <c r="N60" s="83"/>
      <c r="O60" s="83" t="s">
        <v>34</v>
      </c>
      <c r="P60" s="83"/>
      <c r="Q60" s="4"/>
      <c r="R60" s="4"/>
    </row>
    <row r="61" spans="2:18" x14ac:dyDescent="0.25">
      <c r="B61" s="10" t="s">
        <v>78</v>
      </c>
      <c r="C61" s="64">
        <v>75000</v>
      </c>
      <c r="D61" s="18"/>
      <c r="E61" s="78">
        <f>IFERROR(C61/(C63/C62),"Please Enter Values")</f>
        <v>3.62193941320947</v>
      </c>
      <c r="F61" s="78"/>
      <c r="G61" s="78">
        <f>IFERROR(C61/(C64/C62),"Please Enter Values")</f>
        <v>43.982250975070798</v>
      </c>
      <c r="H61" s="78"/>
      <c r="I61" s="78">
        <f>IFERROR(C61/(C65/C62),"Please Enter Values")</f>
        <v>50.46995330624285</v>
      </c>
      <c r="J61" s="78"/>
      <c r="K61" s="79">
        <f>IFERROR(I61/(C66*100),"Please Enter Values")</f>
        <v>4.8689075547238012</v>
      </c>
      <c r="L61" s="79"/>
      <c r="M61" s="78">
        <f>IFERROR(C61/(C67/C62),"Please Enter Values")</f>
        <v>9.6237376259492766</v>
      </c>
      <c r="N61" s="78"/>
      <c r="O61" s="80">
        <f>IFERROR((C68/C62)/C61,"Please Enter Values")</f>
        <v>0.02</v>
      </c>
      <c r="P61" s="80"/>
      <c r="Q61" s="5"/>
      <c r="R61" s="5"/>
    </row>
    <row r="62" spans="2:18" x14ac:dyDescent="0.25">
      <c r="B62" s="10" t="s">
        <v>79</v>
      </c>
      <c r="C62" s="64">
        <v>704924604</v>
      </c>
      <c r="D62" s="18"/>
      <c r="E62" s="78"/>
      <c r="F62" s="78"/>
      <c r="G62" s="78"/>
      <c r="H62" s="78"/>
      <c r="I62" s="78"/>
      <c r="J62" s="78"/>
      <c r="K62" s="79"/>
      <c r="L62" s="79"/>
      <c r="M62" s="78"/>
      <c r="N62" s="78"/>
      <c r="O62" s="80"/>
      <c r="P62" s="80"/>
      <c r="Q62" s="5"/>
      <c r="R62" s="5"/>
    </row>
    <row r="63" spans="2:18" x14ac:dyDescent="0.25">
      <c r="B63" s="10" t="s">
        <v>66</v>
      </c>
      <c r="C63" s="64">
        <v>14596971199237</v>
      </c>
      <c r="D63" s="18"/>
      <c r="E63" s="78"/>
      <c r="F63" s="78"/>
      <c r="G63" s="78"/>
      <c r="H63" s="78"/>
      <c r="I63" s="78"/>
      <c r="J63" s="78"/>
      <c r="K63" s="79"/>
      <c r="L63" s="79"/>
      <c r="M63" s="78"/>
      <c r="N63" s="78"/>
      <c r="O63" s="80"/>
      <c r="P63" s="80"/>
      <c r="Q63" s="5"/>
      <c r="R63" s="5"/>
    </row>
    <row r="64" spans="2:18" x14ac:dyDescent="0.25">
      <c r="B64" s="10" t="s">
        <v>69</v>
      </c>
      <c r="C64" s="64">
        <v>1202060925212</v>
      </c>
      <c r="D64" s="18"/>
      <c r="E64" s="78"/>
      <c r="F64" s="78"/>
      <c r="G64" s="78"/>
      <c r="H64" s="78"/>
      <c r="I64" s="78"/>
      <c r="J64" s="78"/>
      <c r="K64" s="79"/>
      <c r="L64" s="79"/>
      <c r="M64" s="78"/>
      <c r="N64" s="78"/>
      <c r="O64" s="80"/>
      <c r="P64" s="80"/>
      <c r="Q64" s="5"/>
      <c r="R64" s="5"/>
    </row>
    <row r="65" spans="2:18" x14ac:dyDescent="0.25">
      <c r="B65" s="10" t="s">
        <v>82</v>
      </c>
      <c r="C65" s="64">
        <v>1047540998883</v>
      </c>
      <c r="D65" s="18"/>
      <c r="E65" s="78"/>
      <c r="F65" s="78"/>
      <c r="G65" s="78"/>
      <c r="H65" s="78"/>
      <c r="I65" s="78"/>
      <c r="J65" s="78"/>
      <c r="K65" s="79"/>
      <c r="L65" s="79"/>
      <c r="M65" s="78"/>
      <c r="N65" s="78"/>
      <c r="O65" s="80"/>
      <c r="P65" s="80"/>
      <c r="Q65" s="5"/>
      <c r="R65" s="5"/>
    </row>
    <row r="66" spans="2:18" x14ac:dyDescent="0.25">
      <c r="B66" s="10" t="s">
        <v>80</v>
      </c>
      <c r="C66" s="77">
        <v>0.10365765367074393</v>
      </c>
      <c r="D66" s="18"/>
      <c r="E66" s="78"/>
      <c r="F66" s="78"/>
      <c r="G66" s="78"/>
      <c r="H66" s="78"/>
      <c r="I66" s="78"/>
      <c r="J66" s="78"/>
      <c r="K66" s="79"/>
      <c r="L66" s="79"/>
      <c r="M66" s="78"/>
      <c r="N66" s="78"/>
      <c r="O66" s="80"/>
      <c r="P66" s="80"/>
      <c r="Q66" s="5"/>
      <c r="R66" s="5"/>
    </row>
    <row r="67" spans="2:18" x14ac:dyDescent="0.25">
      <c r="B67" s="10" t="s">
        <v>59</v>
      </c>
      <c r="C67" s="64">
        <v>5493639514594</v>
      </c>
      <c r="D67" s="18"/>
      <c r="E67" s="78"/>
      <c r="F67" s="78"/>
      <c r="G67" s="78"/>
      <c r="H67" s="78"/>
      <c r="I67" s="78"/>
      <c r="J67" s="78"/>
      <c r="K67" s="79"/>
      <c r="L67" s="79"/>
      <c r="M67" s="78"/>
      <c r="N67" s="78"/>
      <c r="O67" s="80"/>
      <c r="P67" s="80"/>
      <c r="Q67" s="5"/>
      <c r="R67" s="5"/>
    </row>
    <row r="68" spans="2:18" x14ac:dyDescent="0.25">
      <c r="B68" s="10" t="s">
        <v>81</v>
      </c>
      <c r="C68" s="64">
        <v>1057386906000</v>
      </c>
      <c r="D68" s="18"/>
      <c r="E68" s="78"/>
      <c r="F68" s="78"/>
      <c r="G68" s="78"/>
      <c r="H68" s="78"/>
      <c r="I68" s="78"/>
      <c r="J68" s="78"/>
      <c r="K68" s="79"/>
      <c r="L68" s="79"/>
      <c r="M68" s="78"/>
      <c r="N68" s="78"/>
      <c r="O68" s="80"/>
      <c r="P68" s="80"/>
      <c r="Q68" s="5"/>
      <c r="R68" s="5"/>
    </row>
    <row r="71" spans="2:18" x14ac:dyDescent="0.25">
      <c r="B71" s="62" t="s">
        <v>122</v>
      </c>
    </row>
    <row r="73" spans="2:18" ht="21" x14ac:dyDescent="0.35">
      <c r="B73" s="24" t="s">
        <v>121</v>
      </c>
    </row>
  </sheetData>
  <mergeCells count="65">
    <mergeCell ref="E7:L7"/>
    <mergeCell ref="E8:F8"/>
    <mergeCell ref="G8:H8"/>
    <mergeCell ref="I8:J8"/>
    <mergeCell ref="K8:L8"/>
    <mergeCell ref="K9:L15"/>
    <mergeCell ref="E17:L17"/>
    <mergeCell ref="E18:F18"/>
    <mergeCell ref="G18:H18"/>
    <mergeCell ref="I18:J18"/>
    <mergeCell ref="K18:L18"/>
    <mergeCell ref="E26:F26"/>
    <mergeCell ref="G26:H26"/>
    <mergeCell ref="I26:J26"/>
    <mergeCell ref="E9:F15"/>
    <mergeCell ref="G9:H15"/>
    <mergeCell ref="I9:J15"/>
    <mergeCell ref="E19:F23"/>
    <mergeCell ref="G19:H23"/>
    <mergeCell ref="I19:J23"/>
    <mergeCell ref="K19:L23"/>
    <mergeCell ref="E25:J25"/>
    <mergeCell ref="E43:F43"/>
    <mergeCell ref="G43:H43"/>
    <mergeCell ref="E27:F30"/>
    <mergeCell ref="G27:H30"/>
    <mergeCell ref="I27:J30"/>
    <mergeCell ref="E32:L32"/>
    <mergeCell ref="E33:F33"/>
    <mergeCell ref="G33:H33"/>
    <mergeCell ref="I33:J33"/>
    <mergeCell ref="K33:L33"/>
    <mergeCell ref="E34:F40"/>
    <mergeCell ref="G34:H40"/>
    <mergeCell ref="I34:J40"/>
    <mergeCell ref="K34:L40"/>
    <mergeCell ref="E42:H42"/>
    <mergeCell ref="O50:P57"/>
    <mergeCell ref="E44:F46"/>
    <mergeCell ref="G44:H46"/>
    <mergeCell ref="E48:P48"/>
    <mergeCell ref="E49:F49"/>
    <mergeCell ref="G49:H49"/>
    <mergeCell ref="I49:J49"/>
    <mergeCell ref="K49:L49"/>
    <mergeCell ref="M49:N49"/>
    <mergeCell ref="O49:P49"/>
    <mergeCell ref="E50:F57"/>
    <mergeCell ref="G50:H57"/>
    <mergeCell ref="I50:J57"/>
    <mergeCell ref="K50:L57"/>
    <mergeCell ref="M50:N57"/>
    <mergeCell ref="O61:P68"/>
    <mergeCell ref="E59:P59"/>
    <mergeCell ref="E60:F60"/>
    <mergeCell ref="G60:H60"/>
    <mergeCell ref="I60:J60"/>
    <mergeCell ref="K60:L60"/>
    <mergeCell ref="M60:N60"/>
    <mergeCell ref="O60:P60"/>
    <mergeCell ref="E61:F68"/>
    <mergeCell ref="G61:H68"/>
    <mergeCell ref="I61:J68"/>
    <mergeCell ref="K61:L68"/>
    <mergeCell ref="M61:N68"/>
  </mergeCells>
  <hyperlinks>
    <hyperlink ref="B5" r:id="rId1"/>
    <hyperlink ref="B73" r:id="rId2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</vt:lpstr>
      <vt:lpstr>PL</vt:lpstr>
      <vt:lpstr>BIEUDO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2020-09-10T14:23:28Z</dcterms:modified>
</cp:coreProperties>
</file>