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2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24226"/>
  <bookViews>
    <workbookView xWindow="-120" yWindow="-120" windowWidth="20730" windowHeight="11160" activeTab="3"/>
  </bookViews>
  <sheets>
    <sheet name="BS" sheetId="3" r:id="rId1"/>
    <sheet name="PL" sheetId="4" r:id="rId2"/>
    <sheet name="BIEUDO" sheetId="5" r:id="rId3"/>
    <sheet name="REPORT" sheetId="12" r:id="rId4"/>
  </sheets>
  <calcPr calcId="162913" iterate="1" iterateCount="10000"/>
</workbook>
</file>

<file path=xl/calcChain.xml><?xml version="1.0" encoding="utf-8"?>
<calcChain xmlns="http://schemas.openxmlformats.org/spreadsheetml/2006/main">
  <c r="Q61" i="12" l="1"/>
  <c r="Q50" i="12"/>
  <c r="I61" i="12"/>
  <c r="O61" i="12"/>
  <c r="M34" i="12"/>
  <c r="K61" i="12"/>
  <c r="M61" i="12" s="1"/>
  <c r="M9" i="12"/>
  <c r="G61" i="12"/>
  <c r="I50" i="12"/>
  <c r="G19" i="12" l="1"/>
  <c r="G9" i="12"/>
  <c r="K19" i="12"/>
  <c r="K34" i="12"/>
  <c r="I19" i="12"/>
  <c r="M19" i="12"/>
  <c r="I27" i="12"/>
  <c r="G27" i="12"/>
  <c r="K27" i="12"/>
  <c r="I34" i="12"/>
  <c r="G34" i="12"/>
  <c r="K50" i="12"/>
  <c r="O50" i="12"/>
  <c r="M50" i="12"/>
  <c r="G50" i="12"/>
  <c r="I9" i="12"/>
  <c r="K9" i="12"/>
  <c r="I44" i="12"/>
  <c r="G44" i="12"/>
  <c r="C39" i="5" l="1"/>
  <c r="D39" i="5"/>
  <c r="G23" i="5"/>
  <c r="J23" i="5"/>
  <c r="D42" i="5"/>
  <c r="C41" i="5"/>
  <c r="C42" i="5"/>
  <c r="E7" i="5"/>
  <c r="E23" i="5"/>
  <c r="D41" i="5"/>
  <c r="H23" i="5"/>
  <c r="C96" i="5"/>
  <c r="C97" i="5"/>
  <c r="F7" i="5"/>
  <c r="J7" i="5"/>
  <c r="C7" i="5"/>
  <c r="G7" i="5"/>
  <c r="F23" i="5"/>
  <c r="I7" i="5"/>
  <c r="D7" i="5"/>
  <c r="H7" i="5"/>
  <c r="C23" i="5"/>
  <c r="C40" i="5" l="1"/>
  <c r="D40" i="5"/>
  <c r="K7" i="5"/>
  <c r="L7" i="5"/>
  <c r="E39" i="5" s="1"/>
  <c r="E63" i="5"/>
  <c r="F69" i="5" s="1"/>
  <c r="E40" i="5"/>
  <c r="D23" i="5"/>
  <c r="L23" i="5" s="1"/>
  <c r="D43" i="5"/>
  <c r="F43" i="5" s="1"/>
  <c r="E42" i="5"/>
  <c r="E60" i="5"/>
  <c r="F68" i="5" s="1"/>
  <c r="I23" i="5"/>
  <c r="K23" i="5" s="1"/>
  <c r="D75" i="5"/>
  <c r="F64" i="5"/>
  <c r="F61" i="5"/>
  <c r="E68" i="5" s="1"/>
  <c r="E64" i="5"/>
  <c r="I75" i="5"/>
  <c r="G75" i="5"/>
  <c r="E61" i="5"/>
  <c r="J75" i="5"/>
  <c r="F75" i="5"/>
  <c r="E75" i="5"/>
  <c r="H75" i="5"/>
  <c r="C75" i="5"/>
  <c r="M7" i="5"/>
  <c r="F41" i="5"/>
  <c r="F40" i="5"/>
  <c r="F39" i="5"/>
  <c r="E41" i="5" l="1"/>
  <c r="F42" i="5"/>
  <c r="C43" i="5"/>
  <c r="E43" i="5" s="1"/>
  <c r="C99" i="5"/>
  <c r="C100" i="5" s="1"/>
  <c r="F70" i="5"/>
  <c r="M23" i="5"/>
  <c r="F63" i="5"/>
  <c r="J64" i="5"/>
  <c r="J69" i="5" s="1"/>
  <c r="G64" i="5"/>
  <c r="E69" i="5"/>
  <c r="E70" i="5" s="1"/>
  <c r="F65" i="5"/>
  <c r="F60" i="5"/>
  <c r="G61" i="5"/>
  <c r="J61" i="5"/>
  <c r="J68" i="5" s="1"/>
  <c r="G65" i="5" l="1"/>
  <c r="G69" i="5"/>
  <c r="G68" i="5"/>
  <c r="D68" i="5"/>
  <c r="H61" i="5"/>
  <c r="H68" i="5" s="1"/>
  <c r="D69" i="5"/>
  <c r="H64" i="5"/>
  <c r="H69" i="5" s="1"/>
  <c r="D70" i="5" l="1"/>
  <c r="I64" i="5"/>
  <c r="I69" i="5" s="1"/>
  <c r="G70" i="5"/>
  <c r="I61" i="5"/>
  <c r="I68" i="5" s="1"/>
</calcChain>
</file>

<file path=xl/sharedStrings.xml><?xml version="1.0" encoding="utf-8"?>
<sst xmlns="http://schemas.openxmlformats.org/spreadsheetml/2006/main" count="408" uniqueCount="283">
  <si>
    <t>ROA</t>
  </si>
  <si>
    <t>ROE</t>
  </si>
  <si>
    <t>ROCE</t>
  </si>
  <si>
    <t xml:space="preserve">EBIT </t>
  </si>
  <si>
    <t>Khả năng thanh toán</t>
  </si>
  <si>
    <t>Khả năng thanh toán ngắn hạn</t>
  </si>
  <si>
    <t>Khả năng thanh toán nhanh</t>
  </si>
  <si>
    <t>Khả năng thanh toán bằng tiền</t>
  </si>
  <si>
    <t>Biên lợi nhuận gộp</t>
  </si>
  <si>
    <t>Biên lợi nhuận hoạt động kinh doanh</t>
  </si>
  <si>
    <t>Biên lợi nhuận trước thuế</t>
  </si>
  <si>
    <t>Biên lợi nhuận ròng</t>
  </si>
  <si>
    <t>Biên lợi nhuận</t>
  </si>
  <si>
    <t>Khả năng sinh lợi</t>
  </si>
  <si>
    <t>Tỷ lệ nợ</t>
  </si>
  <si>
    <t>Tỷ lệ nợ/tổng TS</t>
  </si>
  <si>
    <t>Tỷ lệ nợ/VCSH</t>
  </si>
  <si>
    <t>Tỷ suất vốn hóa</t>
  </si>
  <si>
    <t>Khả năng thanh toán lãi vay</t>
  </si>
  <si>
    <t>Tỷ lệ dòng tiền/nợ vay</t>
  </si>
  <si>
    <t>Vòng quay TSCĐ</t>
  </si>
  <si>
    <t>Hiệu suất hoạt động</t>
  </si>
  <si>
    <t>Doanh thu trên mỗi nhân viên</t>
  </si>
  <si>
    <t>Dòng tiền HĐKD/Doanh thu</t>
  </si>
  <si>
    <t>Dòng tiền tự do/Dòng tiền HĐKD</t>
  </si>
  <si>
    <t>Khả năng chi trả nợ ngắn hạn</t>
  </si>
  <si>
    <t>Khả năng đám bảo chi phí vốn</t>
  </si>
  <si>
    <t>Khả năng chi trả cổ tức</t>
  </si>
  <si>
    <t>Tỷ lệ chia cổ tức</t>
  </si>
  <si>
    <t>Thị giá/Giá trị sổ sách (PB)</t>
  </si>
  <si>
    <t>Hệ số giá/dòng tiền (PCF)</t>
  </si>
  <si>
    <t>Hệ số giá trên thu nhập mỗi cổ phần (PE)</t>
  </si>
  <si>
    <t>Tỉ lệ giá trên thu nhập so với tăng trưởng (PEG)</t>
  </si>
  <si>
    <t>Hệ số giá/doanh thu (PS)</t>
  </si>
  <si>
    <t>Tỷ suất cổ tức</t>
  </si>
  <si>
    <t>Chỉ số định giá</t>
  </si>
  <si>
    <t>Bảng cân đối kế toán</t>
  </si>
  <si>
    <t xml:space="preserve">    A. Tài sản lưu động và đầu tư ngắn hạn</t>
  </si>
  <si>
    <t xml:space="preserve">        I. Tiền và các khoản tương đương tiền</t>
  </si>
  <si>
    <t xml:space="preserve">        II. Các khoản đầu tư tài chính ngắn hạn</t>
  </si>
  <si>
    <t xml:space="preserve">        III. Các khoản phải thu ngắn hạn</t>
  </si>
  <si>
    <t xml:space="preserve">        II. Tài sản cố định</t>
  </si>
  <si>
    <t>TỔNG CỘNG TÀI SẢN</t>
  </si>
  <si>
    <t xml:space="preserve">    A. Nợ phải trả</t>
  </si>
  <si>
    <t xml:space="preserve">        I. Nợ ngắn hạn</t>
  </si>
  <si>
    <t xml:space="preserve">        II. Nợ dài hạn</t>
  </si>
  <si>
    <t xml:space="preserve">        I. Vốn chủ sở hữu</t>
  </si>
  <si>
    <t>1. Tổng doanh thu hoạt động kinh doanh</t>
  </si>
  <si>
    <t>3. Doanh thu thuần (1)-(2)</t>
  </si>
  <si>
    <t>5. Lợi nhuận gộp (3)-(4)</t>
  </si>
  <si>
    <t xml:space="preserve">    -Trong đó: Chi phí lãi vay</t>
  </si>
  <si>
    <t>11. Lợi nhuận thuần từ hoạt động kinh doanh (5)+(6)-(7)+(8)-(9)-(10)</t>
  </si>
  <si>
    <t>15. Tổng lợi nhuận kế toán trước thuế (11)+(14)</t>
  </si>
  <si>
    <t>19. Lợi nhuận sau thuế thu nhập doanh nghiệp (15)-(18)</t>
  </si>
  <si>
    <t>Tài sản ngắn hạn</t>
  </si>
  <si>
    <t>Nợ ngắn hạn</t>
  </si>
  <si>
    <t>Tiền và tương đương tiền</t>
  </si>
  <si>
    <t>Đầu tư tài chính ngắn hạn</t>
  </si>
  <si>
    <t>Khoản phải thu ngắn hạn</t>
  </si>
  <si>
    <t>Doanh thu thuần</t>
  </si>
  <si>
    <t>Lợi nhuận gộp</t>
  </si>
  <si>
    <t>Lợi nhuận từ HĐKD</t>
  </si>
  <si>
    <t>Lợi nhuận trước thuế</t>
  </si>
  <si>
    <t>Lợi nhuận sau thuế</t>
  </si>
  <si>
    <t>Tổng tài sản</t>
  </si>
  <si>
    <t>Nợ phải trả</t>
  </si>
  <si>
    <t>VCSH</t>
  </si>
  <si>
    <t>Nợ dài hạn</t>
  </si>
  <si>
    <t>Chi phí lãi vay</t>
  </si>
  <si>
    <t>Dòng tiền HĐKD</t>
  </si>
  <si>
    <t>Doanh thu</t>
  </si>
  <si>
    <t>TSCĐ</t>
  </si>
  <si>
    <t>Số nhân viên</t>
  </si>
  <si>
    <t>Dòng tiền tự do</t>
  </si>
  <si>
    <t>Chi phí vốn</t>
  </si>
  <si>
    <t>Cổ tức tiền mặt</t>
  </si>
  <si>
    <t>Cổ tức trên mỗi cổ phiếu</t>
  </si>
  <si>
    <t>Thu nhập trên mỗi cổ phiếu (EPS)</t>
  </si>
  <si>
    <t>Thị giá cổ phiếu</t>
  </si>
  <si>
    <t>Cổ phiếu đang lưu hành</t>
  </si>
  <si>
    <t>Tăng trưởng EPS</t>
  </si>
  <si>
    <t>Tổng cổ tức hàng năm</t>
  </si>
  <si>
    <t xml:space="preserve">Lợi nhuận sau thuế </t>
  </si>
  <si>
    <t>Báo cáo kết quả hoạt động kinh doanh</t>
  </si>
  <si>
    <t>Mã Chứng khoán</t>
  </si>
  <si>
    <t>Quý báo cáo</t>
  </si>
  <si>
    <t>Năm báo cáo</t>
  </si>
  <si>
    <t>Chỉ báo dòng tiền</t>
  </si>
  <si>
    <t>Q3 2019</t>
  </si>
  <si>
    <t>Q4 2019</t>
  </si>
  <si>
    <t>Q1 2020</t>
  </si>
  <si>
    <t>Q2 2020</t>
  </si>
  <si>
    <t>Q3 2018</t>
  </si>
  <si>
    <t>Q4 2018</t>
  </si>
  <si>
    <t>Q1 2019</t>
  </si>
  <si>
    <t>Q2 2019</t>
  </si>
  <si>
    <t>%</t>
  </si>
  <si>
    <t xml:space="preserve">Phân tích chi phí </t>
  </si>
  <si>
    <t>Gía vốn</t>
  </si>
  <si>
    <t>CPBH</t>
  </si>
  <si>
    <t>CPQL</t>
  </si>
  <si>
    <t>Lợi nhuận</t>
  </si>
  <si>
    <t>Phân tích ROE</t>
  </si>
  <si>
    <t xml:space="preserve">Lợi nhuận </t>
  </si>
  <si>
    <t>Tổng TS</t>
  </si>
  <si>
    <t>Hiệu suất sd ts</t>
  </si>
  <si>
    <t>Đòn bẩy TC</t>
  </si>
  <si>
    <t>Tổng VCSH</t>
  </si>
  <si>
    <t>Hiệu suất sử dụng TS</t>
  </si>
  <si>
    <t>Đòn bẩy tài chính</t>
  </si>
  <si>
    <t>Chênh lệch</t>
  </si>
  <si>
    <t>Phân tích dòng tiền</t>
  </si>
  <si>
    <t>Khả năng TT ngắn hạn</t>
  </si>
  <si>
    <t>Mức an toàn</t>
  </si>
  <si>
    <t>Cấu trúc vốn, khả năng vay và trả nợ</t>
  </si>
  <si>
    <t>Tổng nợ</t>
  </si>
  <si>
    <t>Nợ / TS</t>
  </si>
  <si>
    <t>VCSH/TS</t>
  </si>
  <si>
    <r>
      <t>Xem thêm :</t>
    </r>
    <r>
      <rPr>
        <sz val="11"/>
        <color theme="1"/>
        <rFont val="Calibri"/>
        <family val="2"/>
        <scheme val="minor"/>
      </rPr>
      <t> Để nâng cao kỹ năng cũng như kiến thức về phân tích báo cáo tài chính, các bạn tham khảo thêm tại :</t>
    </r>
  </si>
  <si>
    <t>Khóa học Phân tích Báo cáo tài chính online</t>
  </si>
  <si>
    <t>Xem thêm :</t>
  </si>
  <si>
    <t>Khóa học Phân tích báo cáo tài chính online</t>
  </si>
  <si>
    <r>
      <t>Xem thêm :</t>
    </r>
    <r>
      <rPr>
        <sz val="11"/>
        <color theme="1"/>
        <rFont val="Calibri"/>
        <family val="2"/>
        <scheme val="minor"/>
      </rPr>
      <t> Để nâng cao kỹ năng cũng như kiến thức về phân tích báo cáo tài chính, các bạn tham khảo thêm tại : </t>
    </r>
  </si>
  <si>
    <t>Qúy 2-2019</t>
  </si>
  <si>
    <t>Qúy 2-2020</t>
  </si>
  <si>
    <t>EBIT</t>
  </si>
  <si>
    <t>FCF</t>
  </si>
  <si>
    <t>Current Assets</t>
  </si>
  <si>
    <t>Current Liabilities</t>
  </si>
  <si>
    <t>Cash &amp; Cash Equivalents</t>
  </si>
  <si>
    <t>Account Receivables</t>
  </si>
  <si>
    <t>Short-Term Investments</t>
  </si>
  <si>
    <t>Net Sales</t>
  </si>
  <si>
    <t>Gross Profit</t>
  </si>
  <si>
    <t>Operating Profit</t>
  </si>
  <si>
    <t xml:space="preserve">Pretax Profit </t>
  </si>
  <si>
    <t>Net Income</t>
  </si>
  <si>
    <t>Total Assets</t>
  </si>
  <si>
    <t>Total Shareholders Equity</t>
  </si>
  <si>
    <t>Debt Liabilities</t>
  </si>
  <si>
    <t>Total Liabilities</t>
  </si>
  <si>
    <t>Long Term Debt</t>
  </si>
  <si>
    <t>Interest Expense</t>
  </si>
  <si>
    <t xml:space="preserve">    Lưu chuyển tiền thuần từ hoạt động kinh doanh</t>
  </si>
  <si>
    <t>Operating Cash Flow</t>
  </si>
  <si>
    <t xml:space="preserve">Revenue </t>
  </si>
  <si>
    <t>PP&amp;E</t>
  </si>
  <si>
    <t>Number of Employees</t>
  </si>
  <si>
    <t>Sales</t>
  </si>
  <si>
    <t>Free Cash Flow (FCF)</t>
  </si>
  <si>
    <t>Short Term Debt</t>
  </si>
  <si>
    <t xml:space="preserve">    1. Tiền chi để mua sắm, xây dựng TSCĐ và các tài sản dài hạn khác</t>
  </si>
  <si>
    <t>Capital Expenditures</t>
  </si>
  <si>
    <t>Cash Dividends</t>
  </si>
  <si>
    <t>Dividend per Share</t>
  </si>
  <si>
    <t>Earning per Share (EPS)</t>
  </si>
  <si>
    <t xml:space="preserve">Stock Price </t>
  </si>
  <si>
    <t>Outstanding Shares</t>
  </si>
  <si>
    <t>Total Shareholder Equity</t>
  </si>
  <si>
    <t xml:space="preserve">Earnings </t>
  </si>
  <si>
    <t>EPS Growth</t>
  </si>
  <si>
    <t>(Total) Annual Dividends</t>
  </si>
  <si>
    <t>HDG</t>
  </si>
  <si>
    <t/>
  </si>
  <si>
    <t>TÀI SẢN</t>
  </si>
  <si>
    <t xml:space="preserve">            1. Tiền</t>
  </si>
  <si>
    <t xml:space="preserve">            2. Các khoản tương đương tiền</t>
  </si>
  <si>
    <t xml:space="preserve">            1. Chứng khoán kinh doanh</t>
  </si>
  <si>
    <t xml:space="preserve">            2. Dự phòng giảm giá chứng khoán kinh doanh</t>
  </si>
  <si>
    <t xml:space="preserve">            3. Đầu tư nắm giữ đến ngày đáo hạn</t>
  </si>
  <si>
    <t xml:space="preserve">            1. Phải thu ngắn hạn của khách hàng</t>
  </si>
  <si>
    <t xml:space="preserve">            2. Trả trước cho người bán</t>
  </si>
  <si>
    <t xml:space="preserve">            3. Phải thu nội bộ ngắn hạn</t>
  </si>
  <si>
    <t xml:space="preserve">            4. Phải thu theo tiến độ hợp đồng xây dựng</t>
  </si>
  <si>
    <t xml:space="preserve">            5. Phải thu về cho vay ngắn hạn</t>
  </si>
  <si>
    <t xml:space="preserve">            6. Phải thu ngắn hạn khác</t>
  </si>
  <si>
    <t xml:space="preserve">            7. Dự phòng phải thu ngắn hạn khó đòi</t>
  </si>
  <si>
    <t xml:space="preserve">        IV. Tổng hàng tồn kho</t>
  </si>
  <si>
    <t xml:space="preserve">            1. Hàng tồn kho</t>
  </si>
  <si>
    <t xml:space="preserve">            2. Dự phòng giảm giá hàng tồn kho</t>
  </si>
  <si>
    <t xml:space="preserve">        V. Tài sản ngắn hạn khác</t>
  </si>
  <si>
    <t xml:space="preserve">            1. Chi phí trả trước ngắn hạn</t>
  </si>
  <si>
    <t xml:space="preserve">            2. Thuế giá trị gia tăng được khấu trừ</t>
  </si>
  <si>
    <t xml:space="preserve">            3. Thuế và các khoản phải thu Nhà nước</t>
  </si>
  <si>
    <t xml:space="preserve">            4. Giao dịch mua bán lại trái phiếu chính phủ</t>
  </si>
  <si>
    <t xml:space="preserve">            5. Tài sản ngắn hạn khác</t>
  </si>
  <si>
    <t xml:space="preserve">    B. Tài sản cố định và đầu tư dài hạn</t>
  </si>
  <si>
    <t xml:space="preserve">        I. Các khoản phải thu dài hạn</t>
  </si>
  <si>
    <t xml:space="preserve">            1. Phải thu dài hạn của khách hàng</t>
  </si>
  <si>
    <t xml:space="preserve">            2. Vốn kinh doanh tại các đơn vị trực thuộc</t>
  </si>
  <si>
    <t xml:space="preserve">            3. Phải thu dài hạn nội bộ</t>
  </si>
  <si>
    <t xml:space="preserve">            4. Phải thu về cho vay dài hạn</t>
  </si>
  <si>
    <t xml:space="preserve">            5. Phải thu dài hạn khác</t>
  </si>
  <si>
    <t xml:space="preserve">            6. Dự phòng phải thu dài hạn khó đòi</t>
  </si>
  <si>
    <t xml:space="preserve">            1. Tài sản cố định hữu hình</t>
  </si>
  <si>
    <t xml:space="preserve">                - Nguyên giá</t>
  </si>
  <si>
    <t xml:space="preserve">                - Giá trị hao mòn lũy kế</t>
  </si>
  <si>
    <t xml:space="preserve">            2. Tài sản cố định thuê tài chính</t>
  </si>
  <si>
    <t xml:space="preserve">            3. Tài sản cố định vô hình</t>
  </si>
  <si>
    <t xml:space="preserve">        III. Bất động sản đầu tư</t>
  </si>
  <si>
    <t xml:space="preserve">            - Nguyên giá</t>
  </si>
  <si>
    <t xml:space="preserve">            - Giá trị hao mòn lũy kế</t>
  </si>
  <si>
    <t xml:space="preserve">        IV. Tài sản dở dang dài hạn</t>
  </si>
  <si>
    <t xml:space="preserve">            1. Chi phí sản xuất, kinh doanh dở dang dài hạn</t>
  </si>
  <si>
    <t xml:space="preserve">            2. chi phí xây dựng cơ bản dở dang</t>
  </si>
  <si>
    <t xml:space="preserve">        V. Các khoản đầu tư tài chính dài hạn</t>
  </si>
  <si>
    <t xml:space="preserve">            1. Đầu tư vào công ty con</t>
  </si>
  <si>
    <t xml:space="preserve">            2. Đầu tư vào công ty liên kết, liên doanh</t>
  </si>
  <si>
    <t xml:space="preserve">            3. Đầu tư khác vào công cụ vốn</t>
  </si>
  <si>
    <t xml:space="preserve">            4. Dự phòng giảm giá đầu tư tài chính dài hạn</t>
  </si>
  <si>
    <t xml:space="preserve">            5. Đầu tư nắm giữ đến ngày đáo hạn</t>
  </si>
  <si>
    <t xml:space="preserve">        VI. Tổng tài sản dài hạn khác</t>
  </si>
  <si>
    <t xml:space="preserve">            1. Chi phí trả trước dài hạn</t>
  </si>
  <si>
    <t xml:space="preserve">            2. Tài sản Thuế thu nhập hoãn lại</t>
  </si>
  <si>
    <t xml:space="preserve">            3. Tài sản dài hạn khác</t>
  </si>
  <si>
    <t xml:space="preserve">        VII. Lợi thế thương mại</t>
  </si>
  <si>
    <t>NGUỒN VỐN</t>
  </si>
  <si>
    <t xml:space="preserve">            1. Vay và nợ thuê tài chính ngắn hạn</t>
  </si>
  <si>
    <t xml:space="preserve">            2. Vay và nợ dài hạn đến hạn phải trả</t>
  </si>
  <si>
    <t xml:space="preserve">            3. Phải trả người bán ngắn hạn</t>
  </si>
  <si>
    <t xml:space="preserve">            4. Người mua trả tiền trước</t>
  </si>
  <si>
    <t xml:space="preserve">            5. Thuế và các khoản phải nộp nhà nước</t>
  </si>
  <si>
    <t xml:space="preserve">            6. Phải trả người lao động</t>
  </si>
  <si>
    <t xml:space="preserve">            7. Chi phí phải trả ngắn hạn</t>
  </si>
  <si>
    <t xml:space="preserve">            8. Phải trả nội bộ ngắn hạn</t>
  </si>
  <si>
    <t xml:space="preserve">            9. Phải trả theo tiến độ kế hoạch hợp đồng xây dựng</t>
  </si>
  <si>
    <t xml:space="preserve">            10. Doanh thu chưa thực hiện ngắn hạn</t>
  </si>
  <si>
    <t xml:space="preserve">            11. Phải trả ngắn hạn khác</t>
  </si>
  <si>
    <t xml:space="preserve">            12. Dự phòng phải trả ngắn hạn</t>
  </si>
  <si>
    <t xml:space="preserve">            13. Quỹ khen thưởng phúc lợi</t>
  </si>
  <si>
    <t xml:space="preserve">            14. Quỹ bình ổn giá</t>
  </si>
  <si>
    <t xml:space="preserve">            15. Giao dịch mua bán lại trái phiếu chính phủ</t>
  </si>
  <si>
    <t xml:space="preserve">            1. Phải trả người bán dài hạn</t>
  </si>
  <si>
    <t xml:space="preserve">            2. Chi phí phải trả dài hạn</t>
  </si>
  <si>
    <t xml:space="preserve">            3. Phải trả nội bộ về vốn kinh doanh</t>
  </si>
  <si>
    <t xml:space="preserve">            4. Phải trả nội bộ dài hạn</t>
  </si>
  <si>
    <t xml:space="preserve">            5. Phải trả dài hạn khác</t>
  </si>
  <si>
    <t xml:space="preserve">            6. Vay và nợ thuê tài chính dài hạn</t>
  </si>
  <si>
    <t xml:space="preserve">            7. Trái phiếu chuyển đổi</t>
  </si>
  <si>
    <t xml:space="preserve">            8. Thuế thu nhập hoãn lại phải trả</t>
  </si>
  <si>
    <t xml:space="preserve">            9. Dự phòng trợ cấp mất việc làm</t>
  </si>
  <si>
    <t xml:space="preserve">            10. Dự phòng phải trả dài hạn</t>
  </si>
  <si>
    <t xml:space="preserve">            11. Doanh thu chưa thực hiện dài hạn</t>
  </si>
  <si>
    <t xml:space="preserve">            12. Quỹ phát triển khoa học và công nghệ</t>
  </si>
  <si>
    <t xml:space="preserve">    B. Nguồn vốn chủ sở hữu</t>
  </si>
  <si>
    <t xml:space="preserve">            1. Vốn đầu tư của chủ sở hữu</t>
  </si>
  <si>
    <t xml:space="preserve">            2. Thặng dư vốn cổ phần</t>
  </si>
  <si>
    <t xml:space="preserve">            3. Quyền chọn chuyển đổi trái phiếu</t>
  </si>
  <si>
    <t xml:space="preserve">            4. Vốn khác của chủ sở hữu</t>
  </si>
  <si>
    <t xml:space="preserve">            5. Cổ phiếu quỹ</t>
  </si>
  <si>
    <t xml:space="preserve">            6. Chênh lệch đánh giá lại tài sản</t>
  </si>
  <si>
    <t xml:space="preserve">            7. Chênh lệch tỷ giá hối đoái</t>
  </si>
  <si>
    <t xml:space="preserve">            8. Quỹ đầu tư phát triển</t>
  </si>
  <si>
    <t xml:space="preserve">            9. Quỹ dự phòng tài chính</t>
  </si>
  <si>
    <t xml:space="preserve">            10. Quỹ khác thuộc vốn chủ sở hữu</t>
  </si>
  <si>
    <t xml:space="preserve">            11. Lợi nhuận sau thuế chưa phân phối</t>
  </si>
  <si>
    <t xml:space="preserve">                - LNST chưa phân phối lũy kế đến cuối kỳ trước</t>
  </si>
  <si>
    <t xml:space="preserve">                - LNST chưa phân phối kỳ này</t>
  </si>
  <si>
    <t xml:space="preserve">            12. Nguồn vốn đầu tư xây dựng cơ bản</t>
  </si>
  <si>
    <t xml:space="preserve">            13. Quỹ hỗ trợ sắp xếp doanh nghiệp</t>
  </si>
  <si>
    <t xml:space="preserve">            14. Lợi ích của cổ đông không kiểm soát</t>
  </si>
  <si>
    <t xml:space="preserve">        II. Nguồn kinh phí và quỹ khác</t>
  </si>
  <si>
    <t xml:space="preserve">            1. Nguồn kinh phí </t>
  </si>
  <si>
    <t xml:space="preserve">            2. Nguồn kinh phí đã hình thành tài sản cố định</t>
  </si>
  <si>
    <t xml:space="preserve">            3. Quỹ dự phòng trợ cấp mất việc làm</t>
  </si>
  <si>
    <t>TỔNG CỘNG NGUỒN VỐN</t>
  </si>
  <si>
    <t>2. Các khoản giảm trừ doanh thu</t>
  </si>
  <si>
    <t>4. Giá vốn hàng bán</t>
  </si>
  <si>
    <t>6. Doanh thu hoạt động tài chính</t>
  </si>
  <si>
    <t>7. Chi phí tài chính</t>
  </si>
  <si>
    <t>8. Phần lợi nhuận hoặc lỗ trong công ty liên kết liên doanh</t>
  </si>
  <si>
    <t>9. Chi phí bán hàng</t>
  </si>
  <si>
    <t>10. Chi phí quản lý doanh nghiệp</t>
  </si>
  <si>
    <t>12. Thu nhập khác</t>
  </si>
  <si>
    <t>13. Chi phí khác</t>
  </si>
  <si>
    <t>14. Lợi nhuận khác (12)-(13)</t>
  </si>
  <si>
    <t>16. Chi phí thuế TNDN hiện hành</t>
  </si>
  <si>
    <t>17. Chi phí thuế TNDN hoãn lại</t>
  </si>
  <si>
    <t>18. Chi phí thuế TNDN (16)+(17)</t>
  </si>
  <si>
    <t>20. Lợi nhuận sau thuế của cổ đông không kiểm soát</t>
  </si>
  <si>
    <t>21. Lợi nhuận sau thuế của cổ đông của công ty mẹ (19)-(20)</t>
  </si>
  <si>
    <t>PHÂN TÍCH BÁO CÁO TÀI CHÍNH CÔNG TY CỔ PHẦN TẬP ĐOÀN HÀ ĐÔ</t>
  </si>
  <si>
    <t xml:space="preserve"> CÔNG TY CỔ PHẦN TẬP ĐOÀN HÀ ĐÔ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</si>
</sst>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_(* #,##0.0_);_(* \(#,##0.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24"/>
      <color rgb="FFC00000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6"/>
      <color rgb="FFC00000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u/>
      <sz val="14"/>
      <color rgb="FFC0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22"/>
      <color theme="3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106">
    <xf numFmtId="0" fontId="0" fillId="0" borderId="0" xfId="0"/>
    <xf numFmtId="0" fontId="0" fillId="0" borderId="0" xfId="0" applyBorder="1"/>
    <xf numFmtId="0" fontId="0" fillId="0" borderId="0" xfId="0" applyBorder="1" applyAlignment="1">
      <alignment vertical="center"/>
    </xf>
    <xf numFmtId="0" fontId="2" fillId="0" borderId="0" xfId="0" applyFont="1" applyFill="1" applyBorder="1" applyAlignment="1"/>
    <xf numFmtId="0" fontId="0" fillId="0" borderId="0" xfId="0" applyFill="1" applyBorder="1" applyAlignment="1">
      <alignment vertical="center" wrapText="1"/>
    </xf>
    <xf numFmtId="0" fontId="0" fillId="0" borderId="0" xfId="0" applyFill="1" applyBorder="1" applyAlignment="1">
      <alignment vertical="center"/>
    </xf>
    <xf numFmtId="164" fontId="0" fillId="0" borderId="0" xfId="2" applyNumberFormat="1" applyFont="1"/>
    <xf numFmtId="164" fontId="5" fillId="4" borderId="6" xfId="2" applyNumberFormat="1" applyFont="1" applyFill="1" applyBorder="1"/>
    <xf numFmtId="164" fontId="5" fillId="4" borderId="8" xfId="2" applyNumberFormat="1" applyFont="1" applyFill="1" applyBorder="1"/>
    <xf numFmtId="164" fontId="5" fillId="4" borderId="10" xfId="2" applyNumberFormat="1" applyFont="1" applyFill="1" applyBorder="1"/>
    <xf numFmtId="0" fontId="6" fillId="4" borderId="1" xfId="0" applyFont="1" applyFill="1" applyBorder="1"/>
    <xf numFmtId="0" fontId="6" fillId="4" borderId="5" xfId="0" applyFont="1" applyFill="1" applyBorder="1"/>
    <xf numFmtId="0" fontId="3" fillId="0" borderId="7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0" fillId="4" borderId="13" xfId="0" applyFill="1" applyBorder="1"/>
    <xf numFmtId="0" fontId="0" fillId="4" borderId="0" xfId="0" applyFill="1" applyBorder="1"/>
    <xf numFmtId="0" fontId="0" fillId="4" borderId="12" xfId="0" applyFill="1" applyBorder="1"/>
    <xf numFmtId="164" fontId="0" fillId="0" borderId="0" xfId="2" applyNumberFormat="1" applyFont="1" applyBorder="1" applyAlignment="1">
      <alignment horizontal="center" vertical="center"/>
    </xf>
    <xf numFmtId="0" fontId="8" fillId="0" borderId="0" xfId="0" applyFont="1"/>
    <xf numFmtId="164" fontId="8" fillId="0" borderId="0" xfId="2" applyNumberFormat="1" applyFont="1"/>
    <xf numFmtId="43" fontId="0" fillId="0" borderId="0" xfId="2" applyFont="1"/>
    <xf numFmtId="166" fontId="0" fillId="0" borderId="0" xfId="2" applyNumberFormat="1" applyFont="1"/>
    <xf numFmtId="164" fontId="4" fillId="0" borderId="0" xfId="2" applyNumberFormat="1" applyFont="1" applyAlignment="1">
      <alignment horizontal="center"/>
    </xf>
    <xf numFmtId="0" fontId="10" fillId="0" borderId="0" xfId="3" applyFont="1"/>
    <xf numFmtId="164" fontId="0" fillId="0" borderId="0" xfId="2" applyNumberFormat="1" applyFont="1" applyFill="1"/>
    <xf numFmtId="0" fontId="0" fillId="0" borderId="0" xfId="0" applyFill="1"/>
    <xf numFmtId="164" fontId="0" fillId="0" borderId="0" xfId="0" applyNumberFormat="1"/>
    <xf numFmtId="0" fontId="0" fillId="0" borderId="0" xfId="0" applyAlignment="1">
      <alignment horizontal="center" vertical="center"/>
    </xf>
    <xf numFmtId="9" fontId="3" fillId="0" borderId="0" xfId="1" applyFont="1"/>
    <xf numFmtId="9" fontId="0" fillId="0" borderId="0" xfId="1" applyFont="1"/>
    <xf numFmtId="0" fontId="0" fillId="0" borderId="0" xfId="2" applyNumberFormat="1" applyFont="1"/>
    <xf numFmtId="9" fontId="0" fillId="0" borderId="0" xfId="1" applyNumberFormat="1" applyFont="1"/>
    <xf numFmtId="10" fontId="0" fillId="0" borderId="0" xfId="1" applyNumberFormat="1" applyFont="1"/>
    <xf numFmtId="43" fontId="0" fillId="0" borderId="0" xfId="2" applyNumberFormat="1" applyFont="1"/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164" fontId="0" fillId="5" borderId="1" xfId="2" applyNumberFormat="1" applyFont="1" applyFill="1" applyBorder="1" applyAlignment="1">
      <alignment horizontal="center" vertical="center" wrapText="1"/>
    </xf>
    <xf numFmtId="164" fontId="0" fillId="5" borderId="3" xfId="2" applyNumberFormat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0" fillId="5" borderId="3" xfId="0" applyFill="1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164" fontId="0" fillId="0" borderId="0" xfId="2" applyNumberFormat="1" applyFont="1" applyAlignment="1">
      <alignment wrapText="1"/>
    </xf>
    <xf numFmtId="0" fontId="0" fillId="5" borderId="14" xfId="0" applyFill="1" applyBorder="1" applyAlignment="1">
      <alignment horizontal="center" vertical="center"/>
    </xf>
    <xf numFmtId="164" fontId="0" fillId="6" borderId="0" xfId="0" applyNumberFormat="1" applyFill="1" applyBorder="1" applyAlignment="1">
      <alignment horizontal="center" vertical="center"/>
    </xf>
    <xf numFmtId="164" fontId="0" fillId="6" borderId="14" xfId="0" applyNumberFormat="1" applyFill="1" applyBorder="1" applyAlignment="1">
      <alignment horizontal="center" vertical="center"/>
    </xf>
    <xf numFmtId="10" fontId="0" fillId="6" borderId="14" xfId="0" applyNumberFormat="1" applyFill="1" applyBorder="1" applyAlignment="1">
      <alignment horizontal="center" vertical="center"/>
    </xf>
    <xf numFmtId="43" fontId="0" fillId="6" borderId="14" xfId="2" applyFont="1" applyFill="1" applyBorder="1" applyAlignment="1">
      <alignment horizontal="left" vertical="top"/>
    </xf>
    <xf numFmtId="10" fontId="0" fillId="6" borderId="9" xfId="0" applyNumberFormat="1" applyFill="1" applyBorder="1" applyAlignment="1">
      <alignment horizontal="center" vertical="center"/>
    </xf>
    <xf numFmtId="164" fontId="0" fillId="5" borderId="5" xfId="2" applyNumberFormat="1" applyFont="1" applyFill="1" applyBorder="1" applyAlignment="1">
      <alignment horizontal="center" vertical="center"/>
    </xf>
    <xf numFmtId="9" fontId="0" fillId="6" borderId="12" xfId="1" applyFont="1" applyFill="1" applyBorder="1" applyAlignment="1">
      <alignment horizontal="center" vertical="center"/>
    </xf>
    <xf numFmtId="9" fontId="0" fillId="6" borderId="5" xfId="1" applyFont="1" applyFill="1" applyBorder="1" applyAlignment="1">
      <alignment horizontal="center" vertical="center"/>
    </xf>
    <xf numFmtId="43" fontId="0" fillId="6" borderId="5" xfId="2" applyFont="1" applyFill="1" applyBorder="1" applyAlignment="1">
      <alignment horizontal="left" vertical="top"/>
    </xf>
    <xf numFmtId="0" fontId="0" fillId="6" borderId="11" xfId="0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2" borderId="0" xfId="0" applyFill="1"/>
    <xf numFmtId="164" fontId="0" fillId="2" borderId="0" xfId="2" applyNumberFormat="1" applyFont="1" applyFill="1"/>
    <xf numFmtId="0" fontId="11" fillId="2" borderId="0" xfId="0" applyFont="1" applyFill="1"/>
    <xf numFmtId="164" fontId="11" fillId="2" borderId="0" xfId="2" applyNumberFormat="1" applyFont="1" applyFill="1"/>
    <xf numFmtId="164" fontId="3" fillId="0" borderId="0" xfId="2" applyNumberFormat="1" applyFont="1" applyFill="1"/>
    <xf numFmtId="0" fontId="3" fillId="0" borderId="0" xfId="0" applyFont="1" applyFill="1"/>
    <xf numFmtId="0" fontId="12" fillId="2" borderId="0" xfId="0" applyFont="1" applyFill="1" applyAlignment="1"/>
    <xf numFmtId="0" fontId="3" fillId="0" borderId="0" xfId="0" applyFont="1"/>
    <xf numFmtId="0" fontId="7" fillId="0" borderId="0" xfId="0" applyFont="1" applyAlignment="1"/>
    <xf numFmtId="164" fontId="0" fillId="0" borderId="1" xfId="2" applyNumberFormat="1" applyFont="1" applyBorder="1" applyAlignment="1">
      <alignment horizontal="center" vertical="center"/>
    </xf>
    <xf numFmtId="9" fontId="0" fillId="0" borderId="0" xfId="1" applyFont="1" applyFill="1"/>
    <xf numFmtId="9" fontId="0" fillId="0" borderId="0" xfId="2" applyNumberFormat="1" applyFont="1"/>
    <xf numFmtId="9" fontId="0" fillId="0" borderId="0" xfId="0" applyNumberFormat="1"/>
    <xf numFmtId="0" fontId="13" fillId="0" borderId="0" xfId="3" applyFont="1"/>
    <xf numFmtId="0" fontId="14" fillId="0" borderId="0" xfId="0" applyFont="1"/>
    <xf numFmtId="164" fontId="0" fillId="0" borderId="0" xfId="2" applyNumberFormat="1" applyFont="1" applyBorder="1"/>
    <xf numFmtId="164" fontId="4" fillId="0" borderId="0" xfId="2" applyNumberFormat="1" applyFont="1" applyBorder="1" applyAlignment="1">
      <alignment horizontal="center"/>
    </xf>
    <xf numFmtId="164" fontId="15" fillId="0" borderId="0" xfId="2" applyNumberFormat="1" applyFont="1"/>
    <xf numFmtId="0" fontId="3" fillId="0" borderId="0" xfId="0" applyFont="1" applyFill="1" applyAlignment="1">
      <alignment horizontal="center"/>
    </xf>
    <xf numFmtId="164" fontId="3" fillId="0" borderId="0" xfId="2" applyNumberFormat="1" applyFont="1" applyFill="1" applyAlignment="1">
      <alignment horizontal="center"/>
    </xf>
    <xf numFmtId="0" fontId="3" fillId="0" borderId="0" xfId="0" applyFont="1" applyAlignment="1">
      <alignment horizontal="center"/>
    </xf>
    <xf numFmtId="164" fontId="3" fillId="0" borderId="0" xfId="2" applyNumberFormat="1" applyFont="1" applyAlignment="1">
      <alignment horizontal="center"/>
    </xf>
    <xf numFmtId="9" fontId="0" fillId="0" borderId="1" xfId="1" applyFont="1" applyBorder="1" applyAlignment="1">
      <alignment horizontal="center" vertical="center"/>
    </xf>
    <xf numFmtId="0" fontId="0" fillId="0" borderId="2" xfId="0" applyBorder="1"/>
    <xf numFmtId="0" fontId="0" fillId="0" borderId="10" xfId="0" applyBorder="1"/>
    <xf numFmtId="0" fontId="2" fillId="2" borderId="10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10" fontId="0" fillId="0" borderId="6" xfId="1" applyNumberFormat="1" applyFont="1" applyBorder="1" applyAlignment="1">
      <alignment horizontal="center" vertical="center"/>
    </xf>
    <xf numFmtId="10" fontId="0" fillId="0" borderId="7" xfId="1" applyNumberFormat="1" applyFont="1" applyBorder="1" applyAlignment="1">
      <alignment horizontal="center" vertical="center"/>
    </xf>
    <xf numFmtId="10" fontId="0" fillId="0" borderId="8" xfId="1" applyNumberFormat="1" applyFont="1" applyBorder="1" applyAlignment="1">
      <alignment horizontal="center" vertical="center"/>
    </xf>
    <xf numFmtId="10" fontId="0" fillId="0" borderId="9" xfId="1" applyNumberFormat="1" applyFont="1" applyBorder="1" applyAlignment="1">
      <alignment horizontal="center" vertical="center"/>
    </xf>
    <xf numFmtId="10" fontId="0" fillId="0" borderId="10" xfId="1" applyNumberFormat="1" applyFont="1" applyBorder="1" applyAlignment="1">
      <alignment horizontal="center" vertical="center"/>
    </xf>
    <xf numFmtId="10" fontId="0" fillId="0" borderId="11" xfId="1" applyNumberFormat="1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/>
    </xf>
    <xf numFmtId="10" fontId="0" fillId="0" borderId="6" xfId="0" applyNumberFormat="1" applyBorder="1" applyAlignment="1">
      <alignment horizontal="center" vertical="center"/>
    </xf>
    <xf numFmtId="10" fontId="0" fillId="0" borderId="7" xfId="0" applyNumberFormat="1" applyBorder="1" applyAlignment="1">
      <alignment horizontal="center" vertical="center"/>
    </xf>
    <xf numFmtId="10" fontId="0" fillId="0" borderId="8" xfId="0" applyNumberFormat="1" applyBorder="1" applyAlignment="1">
      <alignment horizontal="center" vertical="center"/>
    </xf>
    <xf numFmtId="10" fontId="0" fillId="0" borderId="9" xfId="0" applyNumberFormat="1" applyBorder="1" applyAlignment="1">
      <alignment horizontal="center" vertical="center"/>
    </xf>
    <xf numFmtId="10" fontId="0" fillId="0" borderId="10" xfId="0" applyNumberFormat="1" applyBorder="1" applyAlignment="1">
      <alignment horizontal="center" vertical="center"/>
    </xf>
    <xf numFmtId="10" fontId="0" fillId="0" borderId="11" xfId="0" applyNumberFormat="1" applyBorder="1" applyAlignment="1">
      <alignment horizontal="center" vertical="center"/>
    </xf>
    <xf numFmtId="10" fontId="0" fillId="0" borderId="1" xfId="1" applyNumberFormat="1" applyFont="1" applyBorder="1" applyAlignment="1">
      <alignment horizontal="center" vertical="center"/>
    </xf>
    <xf numFmtId="9" fontId="0" fillId="0" borderId="1" xfId="1" applyFon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165" fontId="0" fillId="0" borderId="1" xfId="1" applyNumberFormat="1" applyFont="1" applyBorder="1" applyAlignment="1">
      <alignment horizontal="center" vertical="center"/>
    </xf>
  </cellXfs>
  <cellStyles count="4">
    <cellStyle name="Comma" xfId="2" builtinId="3"/>
    <cellStyle name="Hyperlink" xfId="3" builtinId="8"/>
    <cellStyle name="Normal" xfId="0" builtinId="0"/>
    <cellStyle name="Percent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/>
              <a:t>DOANH</a:t>
            </a:r>
            <a:r>
              <a:rPr lang="en-US" sz="1400" baseline="0"/>
              <a:t> THU 2019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1"/>
        <c:ser>
          <c:idx val="0"/>
          <c:order val="0"/>
          <c:tx>
            <c:strRef>
              <c:f>BIEUDO!$B$7</c:f>
              <c:strCache>
                <c:ptCount val="1"/>
                <c:pt idx="0">
                  <c:v>Doanh thu thuần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F11-425C-9238-C7788FD5E588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F11-425C-9238-C7788FD5E588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3F11-425C-9238-C7788FD5E588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3F11-425C-9238-C7788FD5E588}"/>
              </c:ext>
            </c:extLst>
          </c:dPt>
          <c:cat>
            <c:strRef>
              <c:f>BIEUDO!$C$6:$F$6</c:f>
              <c:strCache>
                <c:ptCount val="4"/>
                <c:pt idx="0">
                  <c:v>Q3 2018</c:v>
                </c:pt>
                <c:pt idx="1">
                  <c:v>Q4 2018</c:v>
                </c:pt>
                <c:pt idx="2">
                  <c:v>Q1 2019</c:v>
                </c:pt>
                <c:pt idx="3">
                  <c:v>Q2 2019</c:v>
                </c:pt>
              </c:strCache>
            </c:strRef>
          </c:cat>
          <c:val>
            <c:numRef>
              <c:f>BIEUDO!$C$7:$F$7</c:f>
              <c:numCache>
                <c:formatCode>_(* #,##0_);_(* \(#,##0\);_(* "-"??_);_(@_)</c:formatCode>
                <c:ptCount val="4"/>
                <c:pt idx="0">
                  <c:v>696296096839</c:v>
                </c:pt>
                <c:pt idx="1">
                  <c:v>1858155431924</c:v>
                </c:pt>
                <c:pt idx="2">
                  <c:v>901223235835</c:v>
                </c:pt>
                <c:pt idx="3">
                  <c:v>977825159089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F11-425C-9238-C7788FD5E5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29144624"/>
        <c:axId val="929144208"/>
      </c:barChart>
      <c:catAx>
        <c:axId val="9291446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29144208"/>
        <c:crosses val="autoZero"/>
        <c:auto val="1"/>
        <c:lblAlgn val="ctr"/>
        <c:lblOffset val="100"/>
        <c:noMultiLvlLbl val="0"/>
      </c:catAx>
      <c:valAx>
        <c:axId val="929144208"/>
        <c:scaling>
          <c:orientation val="minMax"/>
        </c:scaling>
        <c:delete val="0"/>
        <c:axPos val="l"/>
        <c:numFmt formatCode="_(* #,##0_);_(* \(#,##0\);_(* &quot;-&quot;??_);_(@_)" sourceLinked="1"/>
        <c:majorTickMark val="none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291446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>
        <a:lumMod val="40000"/>
        <a:lumOff val="60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REPORT!$G$25</c:f>
          <c:strCache>
            <c:ptCount val="1"/>
            <c:pt idx="0">
              <c:v>Khả năng sinh lợi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2060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REPORT!$G$26:$L$26</c15:sqref>
                  </c15:fullRef>
                </c:ext>
              </c:extLst>
              <c:f>(REPORT!$G$26,REPORT!$I$26,REPORT!$K$26)</c:f>
              <c:strCache>
                <c:ptCount val="3"/>
                <c:pt idx="0">
                  <c:v>ROA</c:v>
                </c:pt>
                <c:pt idx="1">
                  <c:v>ROE</c:v>
                </c:pt>
                <c:pt idx="2">
                  <c:v>ROCE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REPORT!$G$27:$L$27</c15:sqref>
                  </c15:fullRef>
                </c:ext>
              </c:extLst>
              <c:f>(REPORT!$G$27,REPORT!$I$27,REPORT!$K$27)</c:f>
              <c:numCache>
                <c:formatCode>0.00%</c:formatCode>
                <c:ptCount val="3"/>
                <c:pt idx="0">
                  <c:v>3.9699080092075255E-2</c:v>
                </c:pt>
                <c:pt idx="1">
                  <c:v>0.14426449230012023</c:v>
                </c:pt>
                <c:pt idx="2">
                  <c:v>6.1206134645460118E-2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C2-4D47-B7FA-01AA079925DC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REPORT!$G$26:$L$26</c15:sqref>
                  </c15:fullRef>
                </c:ext>
              </c:extLst>
              <c:f>(REPORT!$G$26,REPORT!$I$26,REPORT!$K$26)</c:f>
              <c:strCache>
                <c:ptCount val="3"/>
                <c:pt idx="0">
                  <c:v>ROA</c:v>
                </c:pt>
                <c:pt idx="1">
                  <c:v>ROE</c:v>
                </c:pt>
                <c:pt idx="2">
                  <c:v>ROCE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REPORT!$G$28:$L$28</c15:sqref>
                  </c15:fullRef>
                </c:ext>
              </c:extLst>
              <c:f>(REPORT!$G$28,REPORT!$I$28,REPORT!$K$28)</c:f>
              <c:numCache>
                <c:formatCode>0.00%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1-67C2-4D47-B7FA-01AA079925DC}"/>
            </c:ext>
          </c:extLst>
        </c:ser>
        <c:ser>
          <c:idx val="2"/>
          <c:order val="2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REPORT!$G$26:$L$26</c15:sqref>
                  </c15:fullRef>
                </c:ext>
              </c:extLst>
              <c:f>(REPORT!$G$26,REPORT!$I$26,REPORT!$K$26)</c:f>
              <c:strCache>
                <c:ptCount val="3"/>
                <c:pt idx="0">
                  <c:v>ROA</c:v>
                </c:pt>
                <c:pt idx="1">
                  <c:v>ROE</c:v>
                </c:pt>
                <c:pt idx="2">
                  <c:v>ROCE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REPORT!$G$29:$L$29</c15:sqref>
                  </c15:fullRef>
                </c:ext>
              </c:extLst>
              <c:f>(REPORT!$G$29,REPORT!$I$29,REPORT!$K$29)</c:f>
              <c:numCache>
                <c:formatCode>0.00%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2-67C2-4D47-B7FA-01AA079925DC}"/>
            </c:ext>
          </c:extLst>
        </c:ser>
        <c:ser>
          <c:idx val="3"/>
          <c:order val="3"/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REPORT!$G$26:$L$26</c15:sqref>
                  </c15:fullRef>
                </c:ext>
              </c:extLst>
              <c:f>(REPORT!$G$26,REPORT!$I$26,REPORT!$K$26)</c:f>
              <c:strCache>
                <c:ptCount val="3"/>
                <c:pt idx="0">
                  <c:v>ROA</c:v>
                </c:pt>
                <c:pt idx="1">
                  <c:v>ROE</c:v>
                </c:pt>
                <c:pt idx="2">
                  <c:v>ROCE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REPORT!$G$30:$L$30</c15:sqref>
                  </c15:fullRef>
                </c:ext>
              </c:extLst>
              <c:f>(REPORT!$G$30,REPORT!$I$30,REPORT!$K$30)</c:f>
              <c:numCache>
                <c:formatCode>0.00%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3-67C2-4D47-B7FA-01AA079925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80"/>
        <c:axId val="-1321630800"/>
        <c:axId val="-1321633520"/>
      </c:barChart>
      <c:catAx>
        <c:axId val="-13216308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321633520"/>
        <c:crosses val="autoZero"/>
        <c:auto val="1"/>
        <c:lblAlgn val="ctr"/>
        <c:lblOffset val="100"/>
        <c:noMultiLvlLbl val="0"/>
      </c:catAx>
      <c:valAx>
        <c:axId val="-1321633520"/>
        <c:scaling>
          <c:orientation val="minMax"/>
        </c:scaling>
        <c:delete val="0"/>
        <c:axPos val="l"/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321630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REPORT!$G$32</c:f>
          <c:strCache>
            <c:ptCount val="1"/>
            <c:pt idx="0">
              <c:v>Tỷ lệ nợ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2060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REPORT!$G$33:$N$33</c15:sqref>
                  </c15:fullRef>
                </c:ext>
              </c:extLst>
              <c:f>(REPORT!$G$33,REPORT!$I$33,REPORT!$K$33,REPORT!$M$33)</c:f>
              <c:strCache>
                <c:ptCount val="4"/>
                <c:pt idx="0">
                  <c:v>Tỷ lệ nợ/tổng TS</c:v>
                </c:pt>
                <c:pt idx="1">
                  <c:v>Tỷ lệ nợ/VCSH</c:v>
                </c:pt>
                <c:pt idx="2">
                  <c:v>Tỷ suất vốn hóa</c:v>
                </c:pt>
                <c:pt idx="3">
                  <c:v>Tỷ lệ dòng tiền/nợ vay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REPORT!$G$34:$N$34</c15:sqref>
                  </c15:fullRef>
                </c:ext>
              </c:extLst>
              <c:f>(REPORT!$G$34,REPORT!$I$34,REPORT!$K$34,REPORT!$M$34)</c:f>
              <c:numCache>
                <c:formatCode>0.00%</c:formatCode>
                <c:ptCount val="4"/>
                <c:pt idx="0">
                  <c:v>0.72481738604474211</c:v>
                </c:pt>
                <c:pt idx="1">
                  <c:v>2.6339505088159045</c:v>
                </c:pt>
                <c:pt idx="2">
                  <c:v>1.1256113601788278</c:v>
                </c:pt>
                <c:pt idx="3" formatCode="0%">
                  <c:v>0.21418728482630844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39-4133-8EE1-9B371A05CE21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REPORT!$G$33:$N$33</c15:sqref>
                  </c15:fullRef>
                </c:ext>
              </c:extLst>
              <c:f>(REPORT!$G$33,REPORT!$I$33,REPORT!$K$33,REPORT!$M$33)</c:f>
              <c:strCache>
                <c:ptCount val="4"/>
                <c:pt idx="0">
                  <c:v>Tỷ lệ nợ/tổng TS</c:v>
                </c:pt>
                <c:pt idx="1">
                  <c:v>Tỷ lệ nợ/VCSH</c:v>
                </c:pt>
                <c:pt idx="2">
                  <c:v>Tỷ suất vốn hóa</c:v>
                </c:pt>
                <c:pt idx="3">
                  <c:v>Tỷ lệ dòng tiền/nợ vay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REPORT!$G$35:$N$35</c15:sqref>
                  </c15:fullRef>
                </c:ext>
              </c:extLst>
              <c:f>(REPORT!$G$35,REPORT!$I$35,REPORT!$K$35,REPORT!$M$35)</c:f>
              <c:numCache>
                <c:formatCode>0.00%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1-1839-4133-8EE1-9B371A05CE21}"/>
            </c:ext>
          </c:extLst>
        </c:ser>
        <c:ser>
          <c:idx val="2"/>
          <c:order val="2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REPORT!$G$33:$N$33</c15:sqref>
                  </c15:fullRef>
                </c:ext>
              </c:extLst>
              <c:f>(REPORT!$G$33,REPORT!$I$33,REPORT!$K$33,REPORT!$M$33)</c:f>
              <c:strCache>
                <c:ptCount val="4"/>
                <c:pt idx="0">
                  <c:v>Tỷ lệ nợ/tổng TS</c:v>
                </c:pt>
                <c:pt idx="1">
                  <c:v>Tỷ lệ nợ/VCSH</c:v>
                </c:pt>
                <c:pt idx="2">
                  <c:v>Tỷ suất vốn hóa</c:v>
                </c:pt>
                <c:pt idx="3">
                  <c:v>Tỷ lệ dòng tiền/nợ vay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REPORT!$G$36:$N$36</c15:sqref>
                  </c15:fullRef>
                </c:ext>
              </c:extLst>
              <c:f>(REPORT!$G$36,REPORT!$I$36,REPORT!$K$36,REPORT!$M$36)</c:f>
              <c:numCache>
                <c:formatCode>0.00%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2-1839-4133-8EE1-9B371A05CE21}"/>
            </c:ext>
          </c:extLst>
        </c:ser>
        <c:ser>
          <c:idx val="3"/>
          <c:order val="3"/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REPORT!$G$33:$N$33</c15:sqref>
                  </c15:fullRef>
                </c:ext>
              </c:extLst>
              <c:f>(REPORT!$G$33,REPORT!$I$33,REPORT!$K$33,REPORT!$M$33)</c:f>
              <c:strCache>
                <c:ptCount val="4"/>
                <c:pt idx="0">
                  <c:v>Tỷ lệ nợ/tổng TS</c:v>
                </c:pt>
                <c:pt idx="1">
                  <c:v>Tỷ lệ nợ/VCSH</c:v>
                </c:pt>
                <c:pt idx="2">
                  <c:v>Tỷ suất vốn hóa</c:v>
                </c:pt>
                <c:pt idx="3">
                  <c:v>Tỷ lệ dòng tiền/nợ vay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REPORT!$G$37:$N$37</c15:sqref>
                  </c15:fullRef>
                </c:ext>
              </c:extLst>
              <c:f>(REPORT!$G$37,REPORT!$I$37,REPORT!$K$37,REPORT!$M$37)</c:f>
              <c:numCache>
                <c:formatCode>0.00%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3-1839-4133-8EE1-9B371A05CE21}"/>
            </c:ext>
          </c:extLst>
        </c:ser>
        <c:ser>
          <c:idx val="4"/>
          <c:order val="4"/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REPORT!$G$33:$N$33</c15:sqref>
                  </c15:fullRef>
                </c:ext>
              </c:extLst>
              <c:f>(REPORT!$G$33,REPORT!$I$33,REPORT!$K$33,REPORT!$M$33)</c:f>
              <c:strCache>
                <c:ptCount val="4"/>
                <c:pt idx="0">
                  <c:v>Tỷ lệ nợ/tổng TS</c:v>
                </c:pt>
                <c:pt idx="1">
                  <c:v>Tỷ lệ nợ/VCSH</c:v>
                </c:pt>
                <c:pt idx="2">
                  <c:v>Tỷ suất vốn hóa</c:v>
                </c:pt>
                <c:pt idx="3">
                  <c:v>Tỷ lệ dòng tiền/nợ vay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REPORT!$G$38:$N$38</c15:sqref>
                  </c15:fullRef>
                </c:ext>
              </c:extLst>
              <c:f>(REPORT!$G$38,REPORT!$I$38,REPORT!$K$38,REPORT!$M$38)</c:f>
              <c:numCache>
                <c:formatCode>0.00%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4-1839-4133-8EE1-9B371A05CE21}"/>
            </c:ext>
          </c:extLst>
        </c:ser>
        <c:ser>
          <c:idx val="5"/>
          <c:order val="5"/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REPORT!$G$33:$N$33</c15:sqref>
                  </c15:fullRef>
                </c:ext>
              </c:extLst>
              <c:f>(REPORT!$G$33,REPORT!$I$33,REPORT!$K$33,REPORT!$M$33)</c:f>
              <c:strCache>
                <c:ptCount val="4"/>
                <c:pt idx="0">
                  <c:v>Tỷ lệ nợ/tổng TS</c:v>
                </c:pt>
                <c:pt idx="1">
                  <c:v>Tỷ lệ nợ/VCSH</c:v>
                </c:pt>
                <c:pt idx="2">
                  <c:v>Tỷ suất vốn hóa</c:v>
                </c:pt>
                <c:pt idx="3">
                  <c:v>Tỷ lệ dòng tiền/nợ vay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REPORT!$G$39:$N$39</c15:sqref>
                  </c15:fullRef>
                </c:ext>
              </c:extLst>
              <c:f>(REPORT!$G$39,REPORT!$I$39,REPORT!$K$39,REPORT!$M$39)</c:f>
              <c:numCache>
                <c:formatCode>0.00%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5-1839-4133-8EE1-9B371A05CE21}"/>
            </c:ext>
          </c:extLst>
        </c:ser>
        <c:ser>
          <c:idx val="6"/>
          <c:order val="6"/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REPORT!$G$33:$N$33</c15:sqref>
                  </c15:fullRef>
                </c:ext>
              </c:extLst>
              <c:f>(REPORT!$G$33,REPORT!$I$33,REPORT!$K$33,REPORT!$M$33)</c:f>
              <c:strCache>
                <c:ptCount val="4"/>
                <c:pt idx="0">
                  <c:v>Tỷ lệ nợ/tổng TS</c:v>
                </c:pt>
                <c:pt idx="1">
                  <c:v>Tỷ lệ nợ/VCSH</c:v>
                </c:pt>
                <c:pt idx="2">
                  <c:v>Tỷ suất vốn hóa</c:v>
                </c:pt>
                <c:pt idx="3">
                  <c:v>Tỷ lệ dòng tiền/nợ vay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REPORT!$G$40:$N$40</c15:sqref>
                  </c15:fullRef>
                </c:ext>
              </c:extLst>
              <c:f>(REPORT!$G$40,REPORT!$I$40,REPORT!$K$40,REPORT!$M$40)</c:f>
              <c:numCache>
                <c:formatCode>0.00%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6-1839-4133-8EE1-9B371A05CE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92"/>
        <c:axId val="-1321625360"/>
        <c:axId val="-1321632976"/>
      </c:barChart>
      <c:catAx>
        <c:axId val="-13216253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321632976"/>
        <c:crosses val="autoZero"/>
        <c:auto val="1"/>
        <c:lblAlgn val="ctr"/>
        <c:lblOffset val="100"/>
        <c:noMultiLvlLbl val="0"/>
      </c:catAx>
      <c:valAx>
        <c:axId val="-1321632976"/>
        <c:scaling>
          <c:orientation val="minMax"/>
          <c:max val="1"/>
        </c:scaling>
        <c:delete val="0"/>
        <c:axPos val="l"/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3216253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/>
              <a:t>DOANH</a:t>
            </a:r>
            <a:r>
              <a:rPr lang="en-US" sz="1400" b="0" baseline="0"/>
              <a:t> THU 2020</a:t>
            </a:r>
          </a:p>
        </c:rich>
      </c:tx>
      <c:layout>
        <c:manualLayout>
          <c:xMode val="edge"/>
          <c:yMode val="edge"/>
          <c:x val="0.40972031642897783"/>
          <c:y val="4.133451431945674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9503911021023379E-2"/>
          <c:y val="0.17811874490002305"/>
          <c:w val="0.91243781094527365"/>
          <c:h val="0.65804186161512424"/>
        </c:manualLayout>
      </c:layout>
      <c:barChart>
        <c:barDir val="col"/>
        <c:grouping val="stacked"/>
        <c:varyColors val="1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4C84-407A-B2A0-3DC802B69ED1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4C84-407A-B2A0-3DC802B69ED1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4C84-407A-B2A0-3DC802B69ED1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4C84-407A-B2A0-3DC802B69ED1}"/>
              </c:ext>
            </c:extLst>
          </c:dPt>
          <c:cat>
            <c:strRef>
              <c:f>BIEUDO!$G$6:$J$6</c:f>
              <c:strCache>
                <c:ptCount val="4"/>
                <c:pt idx="0">
                  <c:v>Q3 2019</c:v>
                </c:pt>
                <c:pt idx="1">
                  <c:v>Q4 2019</c:v>
                </c:pt>
                <c:pt idx="2">
                  <c:v>Q1 2020</c:v>
                </c:pt>
                <c:pt idx="3">
                  <c:v>Q2 2020</c:v>
                </c:pt>
              </c:strCache>
            </c:strRef>
          </c:cat>
          <c:val>
            <c:numRef>
              <c:f>BIEUDO!$G$7:$J$7</c:f>
              <c:numCache>
                <c:formatCode>_(* #,##0_);_(* \(#,##0\);_(* "-"??_);_(@_)</c:formatCode>
                <c:ptCount val="4"/>
                <c:pt idx="0">
                  <c:v>1238823351631</c:v>
                </c:pt>
                <c:pt idx="1">
                  <c:v>1208882821276</c:v>
                </c:pt>
                <c:pt idx="2">
                  <c:v>1081711458225</c:v>
                </c:pt>
                <c:pt idx="3">
                  <c:v>1908635499693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C84-407A-B2A0-3DC802B69E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49639536"/>
        <c:axId val="849642864"/>
      </c:barChart>
      <c:catAx>
        <c:axId val="849639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49642864"/>
        <c:crosses val="autoZero"/>
        <c:auto val="1"/>
        <c:lblAlgn val="ctr"/>
        <c:lblOffset val="100"/>
        <c:noMultiLvlLbl val="0"/>
      </c:catAx>
      <c:valAx>
        <c:axId val="849642864"/>
        <c:scaling>
          <c:orientation val="minMax"/>
        </c:scaling>
        <c:delete val="0"/>
        <c:axPos val="l"/>
        <c:numFmt formatCode="_(* #,##0_);_(* \(#,##0\);_(* &quot;-&quot;??_);_(@_)" sourceLinked="1"/>
        <c:majorTickMark val="none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496395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>
        <a:lumMod val="40000"/>
        <a:lumOff val="60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aseline="0"/>
              <a:t>LỢI NHUẬN 2019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2.7160972888432687E-2"/>
          <c:y val="0.17868372703412072"/>
          <c:w val="0.91164658634538154"/>
          <c:h val="0.65804186161512424"/>
        </c:manualLayout>
      </c:layout>
      <c:barChart>
        <c:barDir val="col"/>
        <c:grouping val="stacked"/>
        <c:varyColors val="1"/>
        <c:ser>
          <c:idx val="0"/>
          <c:order val="0"/>
          <c:tx>
            <c:strRef>
              <c:f>BIEUDO!$B$7</c:f>
              <c:strCache>
                <c:ptCount val="1"/>
                <c:pt idx="0">
                  <c:v>Doanh thu thuần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FCC6-4A2B-97CB-78C8FF35E776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FCC6-4A2B-97CB-78C8FF35E776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FCC6-4A2B-97CB-78C8FF35E776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FCC6-4A2B-97CB-78C8FF35E776}"/>
              </c:ext>
            </c:extLst>
          </c:dPt>
          <c:cat>
            <c:strRef>
              <c:f>BIEUDO!$C$6:$F$6</c:f>
              <c:strCache>
                <c:ptCount val="4"/>
                <c:pt idx="0">
                  <c:v>Q3 2018</c:v>
                </c:pt>
                <c:pt idx="1">
                  <c:v>Q4 2018</c:v>
                </c:pt>
                <c:pt idx="2">
                  <c:v>Q1 2019</c:v>
                </c:pt>
                <c:pt idx="3">
                  <c:v>Q2 2019</c:v>
                </c:pt>
              </c:strCache>
            </c:strRef>
          </c:cat>
          <c:val>
            <c:numRef>
              <c:f>BIEUDO!$C$23:$F$23</c:f>
              <c:numCache>
                <c:formatCode>_(* #,##0_);_(* \(#,##0\);_(* "-"??_);_(@_)</c:formatCode>
                <c:ptCount val="4"/>
                <c:pt idx="0">
                  <c:v>166151798980</c:v>
                </c:pt>
                <c:pt idx="1">
                  <c:v>715902119821</c:v>
                </c:pt>
                <c:pt idx="2">
                  <c:v>367122649073</c:v>
                </c:pt>
                <c:pt idx="3">
                  <c:v>400478636048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CC6-4A2B-97CB-78C8FF35E7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929144624"/>
        <c:axId val="929144208"/>
      </c:barChart>
      <c:catAx>
        <c:axId val="9291446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29144208"/>
        <c:crosses val="autoZero"/>
        <c:auto val="1"/>
        <c:lblAlgn val="ctr"/>
        <c:lblOffset val="100"/>
        <c:noMultiLvlLbl val="0"/>
      </c:catAx>
      <c:valAx>
        <c:axId val="929144208"/>
        <c:scaling>
          <c:orientation val="minMax"/>
        </c:scaling>
        <c:delete val="0"/>
        <c:axPos val="l"/>
        <c:numFmt formatCode="_(* #,##0_);_(* \(#,##0\);_(* &quot;-&quot;??_);_(@_)" sourceLinked="1"/>
        <c:majorTickMark val="none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291446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6">
        <a:lumMod val="40000"/>
        <a:lumOff val="60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aseline="0"/>
              <a:t>LỢI NHUẬN 2020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4176706827309238E-2"/>
          <c:y val="0.2018719806763285"/>
          <c:w val="0.91164658634538154"/>
          <c:h val="0.65804186161512424"/>
        </c:manualLayout>
      </c:layout>
      <c:barChart>
        <c:barDir val="col"/>
        <c:grouping val="stacked"/>
        <c:varyColors val="1"/>
        <c:ser>
          <c:idx val="0"/>
          <c:order val="0"/>
          <c:tx>
            <c:strRef>
              <c:f>BIEUDO!$B$7</c:f>
              <c:strCache>
                <c:ptCount val="1"/>
                <c:pt idx="0">
                  <c:v>Doanh thu thuần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131-4EA5-AA91-E11A2AD4F57B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0131-4EA5-AA91-E11A2AD4F57B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0131-4EA5-AA91-E11A2AD4F57B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0131-4EA5-AA91-E11A2AD4F57B}"/>
              </c:ext>
            </c:extLst>
          </c:dPt>
          <c:cat>
            <c:strRef>
              <c:f>BIEUDO!$G$22:$J$22</c:f>
              <c:strCache>
                <c:ptCount val="4"/>
                <c:pt idx="0">
                  <c:v>Q3 2019</c:v>
                </c:pt>
                <c:pt idx="1">
                  <c:v>Q4 2019</c:v>
                </c:pt>
                <c:pt idx="2">
                  <c:v>Q1 2020</c:v>
                </c:pt>
                <c:pt idx="3">
                  <c:v>Q2 2020</c:v>
                </c:pt>
              </c:strCache>
            </c:strRef>
          </c:cat>
          <c:val>
            <c:numRef>
              <c:f>BIEUDO!$G$23:$J$23</c:f>
              <c:numCache>
                <c:formatCode>_(* #,##0_);_(* \(#,##0\);_(* "-"??_);_(@_)</c:formatCode>
                <c:ptCount val="4"/>
                <c:pt idx="0">
                  <c:v>436667614564</c:v>
                </c:pt>
                <c:pt idx="1">
                  <c:v>360173916947</c:v>
                </c:pt>
                <c:pt idx="2">
                  <c:v>375089468201</c:v>
                </c:pt>
                <c:pt idx="3">
                  <c:v>772165208970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131-4EA5-AA91-E11A2AD4F5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929144624"/>
        <c:axId val="929144208"/>
      </c:barChart>
      <c:catAx>
        <c:axId val="9291446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29144208"/>
        <c:crosses val="autoZero"/>
        <c:auto val="1"/>
        <c:lblAlgn val="ctr"/>
        <c:lblOffset val="100"/>
        <c:noMultiLvlLbl val="0"/>
      </c:catAx>
      <c:valAx>
        <c:axId val="929144208"/>
        <c:scaling>
          <c:orientation val="minMax"/>
        </c:scaling>
        <c:delete val="0"/>
        <c:axPos val="l"/>
        <c:numFmt formatCode="_(* #,##0_);_(* \(#,##0\);_(* &quot;-&quot;??_);_(@_)" sourceLinked="1"/>
        <c:majorTickMark val="none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291446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6">
        <a:lumMod val="40000"/>
        <a:lumOff val="60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CẤU</a:t>
            </a:r>
            <a:r>
              <a:rPr lang="en-US" baseline="0"/>
              <a:t> TRÚC CHI PHÍ 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2.7038487761186048E-2"/>
          <c:y val="0.14126783065160334"/>
          <c:w val="0.9504504504504504"/>
          <c:h val="0.6531018384764610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BIEUDO!$C$38</c:f>
              <c:strCache>
                <c:ptCount val="1"/>
                <c:pt idx="0">
                  <c:v>Qúy 2-2019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BIEUDO!$B$40:$B$43</c:f>
              <c:strCache>
                <c:ptCount val="4"/>
                <c:pt idx="0">
                  <c:v>Gía vốn</c:v>
                </c:pt>
                <c:pt idx="1">
                  <c:v>CPBH</c:v>
                </c:pt>
                <c:pt idx="2">
                  <c:v>CPQL</c:v>
                </c:pt>
                <c:pt idx="3">
                  <c:v>Lợi nhuận</c:v>
                </c:pt>
              </c:strCache>
            </c:strRef>
          </c:cat>
          <c:val>
            <c:numRef>
              <c:f>BIEUDO!$E$40:$E$43</c:f>
              <c:numCache>
                <c:formatCode>0%</c:formatCode>
                <c:ptCount val="4"/>
                <c:pt idx="0">
                  <c:v>0.5315047768132708</c:v>
                </c:pt>
                <c:pt idx="1">
                  <c:v>1.5228793041972279E-2</c:v>
                </c:pt>
                <c:pt idx="2">
                  <c:v>7.0351149750626077E-2</c:v>
                </c:pt>
                <c:pt idx="3">
                  <c:v>0.38291528039413081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3B-464F-B6E2-CC9A600703C7}"/>
            </c:ext>
          </c:extLst>
        </c:ser>
        <c:ser>
          <c:idx val="1"/>
          <c:order val="1"/>
          <c:tx>
            <c:strRef>
              <c:f>BIEUDO!$D$38</c:f>
              <c:strCache>
                <c:ptCount val="1"/>
                <c:pt idx="0">
                  <c:v>Qúy 2-2020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BIEUDO!$B$40:$B$43</c:f>
              <c:strCache>
                <c:ptCount val="4"/>
                <c:pt idx="0">
                  <c:v>Gía vốn</c:v>
                </c:pt>
                <c:pt idx="1">
                  <c:v>CPBH</c:v>
                </c:pt>
                <c:pt idx="2">
                  <c:v>CPQL</c:v>
                </c:pt>
                <c:pt idx="3">
                  <c:v>Lợi nhuận</c:v>
                </c:pt>
              </c:strCache>
            </c:strRef>
          </c:cat>
          <c:val>
            <c:numRef>
              <c:f>BIEUDO!$F$40:$F$43</c:f>
              <c:numCache>
                <c:formatCode>0%</c:formatCode>
                <c:ptCount val="4"/>
                <c:pt idx="0">
                  <c:v>0.59133810615098625</c:v>
                </c:pt>
                <c:pt idx="1">
                  <c:v>5.3163521854393471E-4</c:v>
                </c:pt>
                <c:pt idx="2">
                  <c:v>1.7255926896098062E-2</c:v>
                </c:pt>
                <c:pt idx="3">
                  <c:v>0.39087433173437169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13B-464F-B6E2-CC9A600703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5"/>
        <c:axId val="858978480"/>
        <c:axId val="858973904"/>
      </c:barChart>
      <c:catAx>
        <c:axId val="858978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58973904"/>
        <c:crosses val="autoZero"/>
        <c:auto val="1"/>
        <c:lblAlgn val="ctr"/>
        <c:lblOffset val="100"/>
        <c:noMultiLvlLbl val="0"/>
      </c:catAx>
      <c:valAx>
        <c:axId val="8589739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589784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accent4">
        <a:lumMod val="20000"/>
        <a:lumOff val="80000"/>
      </a:schemeClr>
    </a:solidFill>
    <a:ln w="9525" cap="flat" cmpd="sng" algn="ctr">
      <a:solidFill>
        <a:schemeClr val="accent2">
          <a:lumMod val="40000"/>
          <a:lumOff val="60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accent6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chemeClr val="accent6">
                    <a:lumMod val="75000"/>
                  </a:schemeClr>
                </a:solidFill>
              </a:rPr>
              <a:t>KHẢ</a:t>
            </a:r>
            <a:r>
              <a:rPr lang="en-US" b="1" baseline="0">
                <a:solidFill>
                  <a:schemeClr val="accent6">
                    <a:lumMod val="75000"/>
                  </a:schemeClr>
                </a:solidFill>
              </a:rPr>
              <a:t> NĂNG THANH TOÁN NGẮN HẠN</a:t>
            </a:r>
            <a:endParaRPr lang="en-US" b="1">
              <a:solidFill>
                <a:schemeClr val="accent6">
                  <a:lumMod val="75000"/>
                </a:schemeClr>
              </a:solidFill>
            </a:endParaRPr>
          </a:p>
        </c:rich>
      </c:tx>
      <c:layout>
        <c:manualLayout>
          <c:xMode val="edge"/>
          <c:yMode val="edge"/>
          <c:x val="0.22536270053441115"/>
          <c:y val="7.23514506303080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accent6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2.7989816275006255E-2"/>
          <c:y val="0.25616761191564341"/>
          <c:w val="0.96639169856934282"/>
          <c:h val="0.51963107758383353"/>
        </c:manualLayout>
      </c:layout>
      <c:lineChart>
        <c:grouping val="standard"/>
        <c:varyColors val="0"/>
        <c:ser>
          <c:idx val="0"/>
          <c:order val="0"/>
          <c:tx>
            <c:strRef>
              <c:f>BIEUDO!$B$75</c:f>
              <c:strCache>
                <c:ptCount val="1"/>
                <c:pt idx="0">
                  <c:v>Khả năng TT ngắn hạn</c:v>
                </c:pt>
              </c:strCache>
            </c:strRef>
          </c:tx>
          <c:spPr>
            <a:ln w="28575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6">
                    <a:lumMod val="50000"/>
                  </a:schemeClr>
                </a:solidFill>
              </a:ln>
              <a:effectLst/>
            </c:spPr>
          </c:marker>
          <c:dLbls>
            <c:dLbl>
              <c:idx val="4"/>
              <c:layout>
                <c:manualLayout>
                  <c:x val="-4.4510219288289299E-2"/>
                  <c:y val="8.006473379508588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E838-4739-AB35-822EABB5E97E}"/>
                </c:ext>
              </c:extLst>
            </c:dLbl>
            <c:dLbl>
              <c:idx val="5"/>
              <c:layout>
                <c:manualLayout>
                  <c:x val="-4.1102349361845592E-2"/>
                  <c:y val="9.650826863425279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E838-4739-AB35-822EABB5E97E}"/>
                </c:ext>
              </c:extLst>
            </c:dLbl>
            <c:dLbl>
              <c:idx val="6"/>
              <c:layout>
                <c:manualLayout>
                  <c:x val="-2.8940123440781326E-2"/>
                  <c:y val="6.701833599471394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E838-4739-AB35-822EABB5E97E}"/>
                </c:ext>
              </c:extLst>
            </c:dLbl>
            <c:spPr>
              <a:solidFill>
                <a:schemeClr val="accent6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BIEUDO!$C$74:$K$74</c:f>
              <c:strCache>
                <c:ptCount val="8"/>
                <c:pt idx="0">
                  <c:v>Q3 2018</c:v>
                </c:pt>
                <c:pt idx="1">
                  <c:v>Q4 2018</c:v>
                </c:pt>
                <c:pt idx="2">
                  <c:v>Q1 2019</c:v>
                </c:pt>
                <c:pt idx="3">
                  <c:v>Q2 2019</c:v>
                </c:pt>
                <c:pt idx="4">
                  <c:v>Q3 2019</c:v>
                </c:pt>
                <c:pt idx="5">
                  <c:v>Q4 2019</c:v>
                </c:pt>
                <c:pt idx="6">
                  <c:v>Q1 2020</c:v>
                </c:pt>
                <c:pt idx="7">
                  <c:v>Q2 2020</c:v>
                </c:pt>
              </c:strCache>
            </c:strRef>
          </c:cat>
          <c:val>
            <c:numRef>
              <c:f>BIEUDO!$C$75:$K$75</c:f>
              <c:numCache>
                <c:formatCode>_(* #,##0.00_);_(* \(#,##0.00\);_(* "-"??_);_(@_)</c:formatCode>
                <c:ptCount val="9"/>
                <c:pt idx="0">
                  <c:v>4.2112125930906563</c:v>
                </c:pt>
                <c:pt idx="1">
                  <c:v>2.9961538149954889</c:v>
                </c:pt>
                <c:pt idx="2">
                  <c:v>1.7592083999540793</c:v>
                </c:pt>
                <c:pt idx="3">
                  <c:v>1.0840102916457179</c:v>
                </c:pt>
                <c:pt idx="4">
                  <c:v>1.1084472572182216</c:v>
                </c:pt>
                <c:pt idx="5">
                  <c:v>1.1247775086215801</c:v>
                </c:pt>
                <c:pt idx="6">
                  <c:v>1.0156327935476916</c:v>
                </c:pt>
                <c:pt idx="7">
                  <c:v>0.95606231872214986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838-4739-AB35-822EABB5E97E}"/>
            </c:ext>
          </c:extLst>
        </c:ser>
        <c:ser>
          <c:idx val="1"/>
          <c:order val="1"/>
          <c:tx>
            <c:strRef>
              <c:f>BIEUDO!$B$76</c:f>
              <c:strCache>
                <c:ptCount val="1"/>
                <c:pt idx="0">
                  <c:v>Mức an toàn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838-4739-AB35-822EABB5E97E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838-4739-AB35-822EABB5E97E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838-4739-AB35-822EABB5E97E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838-4739-AB35-822EABB5E97E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838-4739-AB35-822EABB5E97E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838-4739-AB35-822EABB5E97E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E838-4739-AB35-822EABB5E97E}"/>
                </c:ext>
              </c:extLst>
            </c:dLbl>
            <c:dLbl>
              <c:idx val="7"/>
              <c:layout>
                <c:manualLayout>
                  <c:x val="1.9815467569179627E-2"/>
                  <c:y val="-7.7905991131453798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E838-4739-AB35-822EABB5E97E}"/>
                </c:ext>
              </c:extLst>
            </c:dLbl>
            <c:spPr>
              <a:solidFill>
                <a:schemeClr val="accent2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BIEUDO!$C$74:$K$74</c:f>
              <c:strCache>
                <c:ptCount val="8"/>
                <c:pt idx="0">
                  <c:v>Q3 2018</c:v>
                </c:pt>
                <c:pt idx="1">
                  <c:v>Q4 2018</c:v>
                </c:pt>
                <c:pt idx="2">
                  <c:v>Q1 2019</c:v>
                </c:pt>
                <c:pt idx="3">
                  <c:v>Q2 2019</c:v>
                </c:pt>
                <c:pt idx="4">
                  <c:v>Q3 2019</c:v>
                </c:pt>
                <c:pt idx="5">
                  <c:v>Q4 2019</c:v>
                </c:pt>
                <c:pt idx="6">
                  <c:v>Q1 2020</c:v>
                </c:pt>
                <c:pt idx="7">
                  <c:v>Q2 2020</c:v>
                </c:pt>
              </c:strCache>
            </c:strRef>
          </c:cat>
          <c:val>
            <c:numRef>
              <c:f>BIEUDO!$C$76:$K$76</c:f>
              <c:numCache>
                <c:formatCode>_(* #,##0.0_);_(* \(#,##0.0\);_(* "-"??_);_(@_)</c:formatCode>
                <c:ptCount val="9"/>
                <c:pt idx="0">
                  <c:v>2.5</c:v>
                </c:pt>
                <c:pt idx="1">
                  <c:v>2.5</c:v>
                </c:pt>
                <c:pt idx="2">
                  <c:v>2.5</c:v>
                </c:pt>
                <c:pt idx="3">
                  <c:v>2.5</c:v>
                </c:pt>
                <c:pt idx="4">
                  <c:v>2.5</c:v>
                </c:pt>
                <c:pt idx="5">
                  <c:v>2.5</c:v>
                </c:pt>
                <c:pt idx="6">
                  <c:v>2.5</c:v>
                </c:pt>
                <c:pt idx="7">
                  <c:v>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E838-4739-AB35-822EABB5E9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58973072"/>
        <c:axId val="858977648"/>
      </c:lineChart>
      <c:catAx>
        <c:axId val="8589730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58977648"/>
        <c:crosses val="autoZero"/>
        <c:auto val="1"/>
        <c:lblAlgn val="ctr"/>
        <c:lblOffset val="100"/>
        <c:noMultiLvlLbl val="0"/>
      </c:catAx>
      <c:valAx>
        <c:axId val="858977648"/>
        <c:scaling>
          <c:orientation val="minMax"/>
        </c:scaling>
        <c:delete val="0"/>
        <c:axPos val="l"/>
        <c:numFmt formatCode="_(* #,##0.00_);_(* \(#,##0.00\);_(* &quot;-&quot;??_);_(@_)" sourceLinked="1"/>
        <c:majorTickMark val="none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589730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 w="9525" cap="flat" cmpd="sng" algn="ctr">
      <a:solidFill>
        <a:schemeClr val="accent1">
          <a:lumMod val="60000"/>
          <a:lumOff val="40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PHÂN</a:t>
            </a:r>
            <a:r>
              <a:rPr lang="en-US" baseline="0"/>
              <a:t> TÍCH CẤU TRÚC VỐN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671487394350936"/>
          <c:y val="0.15859892649990712"/>
          <c:w val="0.48099328180307738"/>
          <c:h val="0.71089201864567597"/>
        </c:manualLayout>
      </c:layout>
      <c:pieChart>
        <c:varyColors val="1"/>
        <c:ser>
          <c:idx val="0"/>
          <c:order val="0"/>
          <c:spPr>
            <a:solidFill>
              <a:schemeClr val="accent4">
                <a:lumMod val="60000"/>
                <a:lumOff val="40000"/>
              </a:schemeClr>
            </a:solidFill>
          </c:spPr>
          <c:dPt>
            <c:idx val="0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540-43D6-9896-464EA98B5094}"/>
              </c:ext>
            </c:extLst>
          </c:dPt>
          <c:dPt>
            <c:idx val="1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540-43D6-9896-464EA98B509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BIEUDO!$B$99:$B$100</c:f>
              <c:strCache>
                <c:ptCount val="2"/>
                <c:pt idx="0">
                  <c:v>Nợ / TS</c:v>
                </c:pt>
                <c:pt idx="1">
                  <c:v>VCSH/TS</c:v>
                </c:pt>
              </c:strCache>
            </c:strRef>
          </c:cat>
          <c:val>
            <c:numRef>
              <c:f>BIEUDO!$C$99:$C$100</c:f>
              <c:numCache>
                <c:formatCode>0%</c:formatCode>
                <c:ptCount val="2"/>
                <c:pt idx="0">
                  <c:v>0.74983337435134767</c:v>
                </c:pt>
                <c:pt idx="1">
                  <c:v>0.25016662564865233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540-43D6-9896-464EA98B50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7340677598786389"/>
          <c:y val="0.89660959886457547"/>
          <c:w val="0.48682559175515905"/>
          <c:h val="7.62717474164321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CC"/>
    </a:solidFill>
    <a:ln w="9525" cap="flat" cmpd="sng" algn="ctr">
      <a:solidFill>
        <a:schemeClr val="accent4">
          <a:lumMod val="40000"/>
          <a:lumOff val="60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REPORT!$G$7</c:f>
          <c:strCache>
            <c:ptCount val="1"/>
            <c:pt idx="0">
              <c:v>Khả năng thanh toán</c:v>
            </c:pt>
          </c:strCache>
        </c:strRef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2060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REPORT!$G$8:$N$8</c15:sqref>
                  </c15:fullRef>
                </c:ext>
              </c:extLst>
              <c:f>(REPORT!$G$8,REPORT!$I$8,REPORT!$K$8,REPORT!$M$8)</c:f>
              <c:strCache>
                <c:ptCount val="4"/>
                <c:pt idx="0">
                  <c:v>Khả năng thanh toán ngắn hạn</c:v>
                </c:pt>
                <c:pt idx="1">
                  <c:v>Khả năng thanh toán nhanh</c:v>
                </c:pt>
                <c:pt idx="2">
                  <c:v>Khả năng thanh toán bằng tiền</c:v>
                </c:pt>
                <c:pt idx="3">
                  <c:v>Khả năng thanh toán lãi vay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REPORT!$G$8:$N$8</c15:sqref>
                  </c15:fullRef>
                </c:ext>
              </c:extLst>
              <c:f>(REPORT!$G$8,REPORT!$I$8,REPORT!$K$8,REPORT!$M$8)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B2-4953-B0D4-3155E056BC8D}"/>
            </c:ext>
          </c:extLst>
        </c:ser>
        <c:ser>
          <c:idx val="1"/>
          <c:order val="1"/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REPORT!$G$8:$N$8</c15:sqref>
                  </c15:fullRef>
                </c:ext>
              </c:extLst>
              <c:f>(REPORT!$G$8,REPORT!$I$8,REPORT!$K$8,REPORT!$M$8)</c:f>
              <c:strCache>
                <c:ptCount val="4"/>
                <c:pt idx="0">
                  <c:v>Khả năng thanh toán ngắn hạn</c:v>
                </c:pt>
                <c:pt idx="1">
                  <c:v>Khả năng thanh toán nhanh</c:v>
                </c:pt>
                <c:pt idx="2">
                  <c:v>Khả năng thanh toán bằng tiền</c:v>
                </c:pt>
                <c:pt idx="3">
                  <c:v>Khả năng thanh toán lãi vay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REPORT!$G$9:$N$9</c15:sqref>
                  </c15:fullRef>
                </c:ext>
              </c:extLst>
              <c:f>(REPORT!$G$9,REPORT!$I$9,REPORT!$K$9,REPORT!$M$9)</c:f>
              <c:numCache>
                <c:formatCode>0.00</c:formatCode>
                <c:ptCount val="4"/>
                <c:pt idx="0">
                  <c:v>0.95606231872214986</c:v>
                </c:pt>
                <c:pt idx="1">
                  <c:v>0.45938725117723378</c:v>
                </c:pt>
                <c:pt idx="2">
                  <c:v>0.11613160120458418</c:v>
                </c:pt>
                <c:pt idx="3">
                  <c:v>7.4779119498434881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DB2-4953-B0D4-3155E056BC8D}"/>
            </c:ext>
          </c:extLst>
        </c:ser>
        <c:ser>
          <c:idx val="2"/>
          <c:order val="2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REPORT!$G$8:$N$8</c15:sqref>
                  </c15:fullRef>
                </c:ext>
              </c:extLst>
              <c:f>(REPORT!$G$8,REPORT!$I$8,REPORT!$K$8,REPORT!$M$8)</c:f>
              <c:strCache>
                <c:ptCount val="4"/>
                <c:pt idx="0">
                  <c:v>Khả năng thanh toán ngắn hạn</c:v>
                </c:pt>
                <c:pt idx="1">
                  <c:v>Khả năng thanh toán nhanh</c:v>
                </c:pt>
                <c:pt idx="2">
                  <c:v>Khả năng thanh toán bằng tiền</c:v>
                </c:pt>
                <c:pt idx="3">
                  <c:v>Khả năng thanh toán lãi vay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REPORT!$G$10:$N$10</c15:sqref>
                  </c15:fullRef>
                </c:ext>
              </c:extLst>
              <c:f>(REPORT!$G$10,REPORT!$I$10,REPORT!$K$10,REPORT!$M$10)</c:f>
              <c:numCache>
                <c:formatCode>0.00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2-3DB2-4953-B0D4-3155E056BC8D}"/>
            </c:ext>
          </c:extLst>
        </c:ser>
        <c:ser>
          <c:idx val="3"/>
          <c:order val="3"/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REPORT!$G$8:$N$8</c15:sqref>
                  </c15:fullRef>
                </c:ext>
              </c:extLst>
              <c:f>(REPORT!$G$8,REPORT!$I$8,REPORT!$K$8,REPORT!$M$8)</c:f>
              <c:strCache>
                <c:ptCount val="4"/>
                <c:pt idx="0">
                  <c:v>Khả năng thanh toán ngắn hạn</c:v>
                </c:pt>
                <c:pt idx="1">
                  <c:v>Khả năng thanh toán nhanh</c:v>
                </c:pt>
                <c:pt idx="2">
                  <c:v>Khả năng thanh toán bằng tiền</c:v>
                </c:pt>
                <c:pt idx="3">
                  <c:v>Khả năng thanh toán lãi vay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REPORT!$G$11:$N$11</c15:sqref>
                  </c15:fullRef>
                </c:ext>
              </c:extLst>
              <c:f>(REPORT!$G$11,REPORT!$I$11,REPORT!$K$11,REPORT!$M$11)</c:f>
              <c:numCache>
                <c:formatCode>0.00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3-3DB2-4953-B0D4-3155E056BC8D}"/>
            </c:ext>
          </c:extLst>
        </c:ser>
        <c:ser>
          <c:idx val="4"/>
          <c:order val="4"/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REPORT!$G$8:$N$8</c15:sqref>
                  </c15:fullRef>
                </c:ext>
              </c:extLst>
              <c:f>(REPORT!$G$8,REPORT!$I$8,REPORT!$K$8,REPORT!$M$8)</c:f>
              <c:strCache>
                <c:ptCount val="4"/>
                <c:pt idx="0">
                  <c:v>Khả năng thanh toán ngắn hạn</c:v>
                </c:pt>
                <c:pt idx="1">
                  <c:v>Khả năng thanh toán nhanh</c:v>
                </c:pt>
                <c:pt idx="2">
                  <c:v>Khả năng thanh toán bằng tiền</c:v>
                </c:pt>
                <c:pt idx="3">
                  <c:v>Khả năng thanh toán lãi vay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REPORT!$G$12:$N$12</c15:sqref>
                  </c15:fullRef>
                </c:ext>
              </c:extLst>
              <c:f>(REPORT!$G$12,REPORT!$I$12,REPORT!$K$12,REPORT!$M$12)</c:f>
              <c:numCache>
                <c:formatCode>0.00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4-3DB2-4953-B0D4-3155E056BC8D}"/>
            </c:ext>
          </c:extLst>
        </c:ser>
        <c:ser>
          <c:idx val="5"/>
          <c:order val="5"/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REPORT!$G$8:$N$8</c15:sqref>
                  </c15:fullRef>
                </c:ext>
              </c:extLst>
              <c:f>(REPORT!$G$8,REPORT!$I$8,REPORT!$K$8,REPORT!$M$8)</c:f>
              <c:strCache>
                <c:ptCount val="4"/>
                <c:pt idx="0">
                  <c:v>Khả năng thanh toán ngắn hạn</c:v>
                </c:pt>
                <c:pt idx="1">
                  <c:v>Khả năng thanh toán nhanh</c:v>
                </c:pt>
                <c:pt idx="2">
                  <c:v>Khả năng thanh toán bằng tiền</c:v>
                </c:pt>
                <c:pt idx="3">
                  <c:v>Khả năng thanh toán lãi vay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REPORT!$G$13:$N$13</c15:sqref>
                  </c15:fullRef>
                </c:ext>
              </c:extLst>
              <c:f>(REPORT!$G$13,REPORT!$I$13,REPORT!$K$13,REPORT!$M$13)</c:f>
              <c:numCache>
                <c:formatCode>0.00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5-3DB2-4953-B0D4-3155E056BC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80"/>
        <c:axId val="-1321634064"/>
        <c:axId val="-1321628080"/>
      </c:barChart>
      <c:catAx>
        <c:axId val="-13216340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321628080"/>
        <c:crosses val="autoZero"/>
        <c:auto val="1"/>
        <c:lblAlgn val="ctr"/>
        <c:lblOffset val="100"/>
        <c:noMultiLvlLbl val="0"/>
      </c:catAx>
      <c:valAx>
        <c:axId val="-1321628080"/>
        <c:scaling>
          <c:orientation val="minMax"/>
          <c:max val="1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3216340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REPORT!$G$17</c:f>
          <c:strCache>
            <c:ptCount val="1"/>
            <c:pt idx="0">
              <c:v>Biên lợi nhuận</c:v>
            </c:pt>
          </c:strCache>
        </c:strRef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2060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REPORT!$G$18:$N$18</c15:sqref>
                  </c15:fullRef>
                </c:ext>
              </c:extLst>
              <c:f>(REPORT!$G$18,REPORT!$I$18,REPORT!$K$18,REPORT!$M$18)</c:f>
              <c:strCache>
                <c:ptCount val="4"/>
                <c:pt idx="0">
                  <c:v>Biên lợi nhuận gộp</c:v>
                </c:pt>
                <c:pt idx="1">
                  <c:v>Biên lợi nhuận hoạt động kinh doanh</c:v>
                </c:pt>
                <c:pt idx="2">
                  <c:v>Biên lợi nhuận trước thuế</c:v>
                </c:pt>
                <c:pt idx="3">
                  <c:v>Biên lợi nhuận ròng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REPORT!$G$19:$N$19</c15:sqref>
                  </c15:fullRef>
                </c:ext>
              </c:extLst>
              <c:f>(REPORT!$G$19,REPORT!$I$19,REPORT!$K$19,REPORT!$M$19)</c:f>
              <c:numCache>
                <c:formatCode>0.00%</c:formatCode>
                <c:ptCount val="4"/>
                <c:pt idx="0">
                  <c:v>0.40866189384901369</c:v>
                </c:pt>
                <c:pt idx="1">
                  <c:v>0.3509380571925535</c:v>
                </c:pt>
                <c:pt idx="2">
                  <c:v>0.35021605722282562</c:v>
                </c:pt>
                <c:pt idx="3">
                  <c:v>0.28368552414491477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14-4828-A03C-CF45C17FDA91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REPORT!$G$18:$N$18</c15:sqref>
                  </c15:fullRef>
                </c:ext>
              </c:extLst>
              <c:f>(REPORT!$G$18,REPORT!$I$18,REPORT!$K$18,REPORT!$M$18)</c:f>
              <c:strCache>
                <c:ptCount val="4"/>
                <c:pt idx="0">
                  <c:v>Biên lợi nhuận gộp</c:v>
                </c:pt>
                <c:pt idx="1">
                  <c:v>Biên lợi nhuận hoạt động kinh doanh</c:v>
                </c:pt>
                <c:pt idx="2">
                  <c:v>Biên lợi nhuận trước thuế</c:v>
                </c:pt>
                <c:pt idx="3">
                  <c:v>Biên lợi nhuận ròng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REPORT!$G$20:$N$20</c15:sqref>
                  </c15:fullRef>
                </c:ext>
              </c:extLst>
              <c:f>(REPORT!$G$20,REPORT!$I$20,REPORT!$K$20,REPORT!$M$20)</c:f>
              <c:numCache>
                <c:formatCode>0.00%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1-B814-4828-A03C-CF45C17FDA91}"/>
            </c:ext>
          </c:extLst>
        </c:ser>
        <c:ser>
          <c:idx val="2"/>
          <c:order val="2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REPORT!$G$18:$N$18</c15:sqref>
                  </c15:fullRef>
                </c:ext>
              </c:extLst>
              <c:f>(REPORT!$G$18,REPORT!$I$18,REPORT!$K$18,REPORT!$M$18)</c:f>
              <c:strCache>
                <c:ptCount val="4"/>
                <c:pt idx="0">
                  <c:v>Biên lợi nhuận gộp</c:v>
                </c:pt>
                <c:pt idx="1">
                  <c:v>Biên lợi nhuận hoạt động kinh doanh</c:v>
                </c:pt>
                <c:pt idx="2">
                  <c:v>Biên lợi nhuận trước thuế</c:v>
                </c:pt>
                <c:pt idx="3">
                  <c:v>Biên lợi nhuận ròng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REPORT!$G$21:$N$21</c15:sqref>
                  </c15:fullRef>
                </c:ext>
              </c:extLst>
              <c:f>(REPORT!$G$21,REPORT!$I$21,REPORT!$K$21,REPORT!$M$21)</c:f>
              <c:numCache>
                <c:formatCode>0.00%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2-B814-4828-A03C-CF45C17FDA91}"/>
            </c:ext>
          </c:extLst>
        </c:ser>
        <c:ser>
          <c:idx val="3"/>
          <c:order val="3"/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REPORT!$G$18:$N$18</c15:sqref>
                  </c15:fullRef>
                </c:ext>
              </c:extLst>
              <c:f>(REPORT!$G$18,REPORT!$I$18,REPORT!$K$18,REPORT!$M$18)</c:f>
              <c:strCache>
                <c:ptCount val="4"/>
                <c:pt idx="0">
                  <c:v>Biên lợi nhuận gộp</c:v>
                </c:pt>
                <c:pt idx="1">
                  <c:v>Biên lợi nhuận hoạt động kinh doanh</c:v>
                </c:pt>
                <c:pt idx="2">
                  <c:v>Biên lợi nhuận trước thuế</c:v>
                </c:pt>
                <c:pt idx="3">
                  <c:v>Biên lợi nhuận ròng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REPORT!$G$22:$N$22</c15:sqref>
                  </c15:fullRef>
                </c:ext>
              </c:extLst>
              <c:f>(REPORT!$G$22,REPORT!$I$22,REPORT!$K$22,REPORT!$M$22)</c:f>
              <c:numCache>
                <c:formatCode>0.00%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3-B814-4828-A03C-CF45C17FDA91}"/>
            </c:ext>
          </c:extLst>
        </c:ser>
        <c:ser>
          <c:idx val="4"/>
          <c:order val="4"/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REPORT!$G$18:$N$18</c15:sqref>
                  </c15:fullRef>
                </c:ext>
              </c:extLst>
              <c:f>(REPORT!$G$18,REPORT!$I$18,REPORT!$K$18,REPORT!$M$18)</c:f>
              <c:strCache>
                <c:ptCount val="4"/>
                <c:pt idx="0">
                  <c:v>Biên lợi nhuận gộp</c:v>
                </c:pt>
                <c:pt idx="1">
                  <c:v>Biên lợi nhuận hoạt động kinh doanh</c:v>
                </c:pt>
                <c:pt idx="2">
                  <c:v>Biên lợi nhuận trước thuế</c:v>
                </c:pt>
                <c:pt idx="3">
                  <c:v>Biên lợi nhuận ròng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REPORT!$G$23:$N$23</c15:sqref>
                  </c15:fullRef>
                </c:ext>
              </c:extLst>
              <c:f>(REPORT!$G$23,REPORT!$I$23,REPORT!$K$23,REPORT!$M$23)</c:f>
              <c:numCache>
                <c:formatCode>0.00%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4-B814-4828-A03C-CF45C17FDA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80"/>
        <c:axId val="-1321622096"/>
        <c:axId val="-1321635152"/>
      </c:barChart>
      <c:catAx>
        <c:axId val="-1321622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321635152"/>
        <c:crosses val="autoZero"/>
        <c:auto val="1"/>
        <c:lblAlgn val="ctr"/>
        <c:lblOffset val="100"/>
        <c:noMultiLvlLbl val="0"/>
      </c:catAx>
      <c:valAx>
        <c:axId val="-1321635152"/>
        <c:scaling>
          <c:orientation val="minMax"/>
        </c:scaling>
        <c:delete val="0"/>
        <c:axPos val="l"/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3216220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2" Type="http://schemas.openxmlformats.org/officeDocument/2006/relationships/chart" Target="../charts/chart9.xml"/><Relationship Id="rId1" Type="http://schemas.openxmlformats.org/officeDocument/2006/relationships/chart" Target="../charts/chart8.xml"/><Relationship Id="rId4" Type="http://schemas.openxmlformats.org/officeDocument/2006/relationships/chart" Target="../charts/chart1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1181101</xdr:colOff>
      <xdr:row>8</xdr:row>
      <xdr:rowOff>114300</xdr:rowOff>
    </xdr:from>
    <xdr:to>
      <xdr:col>4</xdr:col>
      <xdr:colOff>1047751</xdr:colOff>
      <xdr:row>19</xdr:row>
      <xdr:rowOff>121920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95250</xdr:colOff>
      <xdr:row>8</xdr:row>
      <xdr:rowOff>114300</xdr:rowOff>
    </xdr:from>
    <xdr:to>
      <xdr:col>8</xdr:col>
      <xdr:colOff>371475</xdr:colOff>
      <xdr:row>19</xdr:row>
      <xdr:rowOff>121920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1190625</xdr:colOff>
      <xdr:row>23</xdr:row>
      <xdr:rowOff>142875</xdr:rowOff>
    </xdr:from>
    <xdr:to>
      <xdr:col>4</xdr:col>
      <xdr:colOff>1047750</xdr:colOff>
      <xdr:row>35</xdr:row>
      <xdr:rowOff>142875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95250</xdr:colOff>
      <xdr:row>23</xdr:row>
      <xdr:rowOff>152400</xdr:rowOff>
    </xdr:from>
    <xdr:to>
      <xdr:col>8</xdr:col>
      <xdr:colOff>361950</xdr:colOff>
      <xdr:row>35</xdr:row>
      <xdr:rowOff>152400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714375</xdr:colOff>
      <xdr:row>43</xdr:row>
      <xdr:rowOff>123825</xdr:rowOff>
    </xdr:from>
    <xdr:to>
      <xdr:col>6</xdr:col>
      <xdr:colOff>200025</xdr:colOff>
      <xdr:row>57</xdr:row>
      <xdr:rowOff>28574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</xdr:col>
      <xdr:colOff>590550</xdr:colOff>
      <xdr:row>77</xdr:row>
      <xdr:rowOff>9525</xdr:rowOff>
    </xdr:from>
    <xdr:to>
      <xdr:col>6</xdr:col>
      <xdr:colOff>571500</xdr:colOff>
      <xdr:row>91</xdr:row>
      <xdr:rowOff>66675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942975</xdr:colOff>
      <xdr:row>94</xdr:row>
      <xdr:rowOff>171451</xdr:rowOff>
    </xdr:from>
    <xdr:to>
      <xdr:col>6</xdr:col>
      <xdr:colOff>1304925</xdr:colOff>
      <xdr:row>110</xdr:row>
      <xdr:rowOff>85725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264371</xdr:colOff>
      <xdr:row>5</xdr:row>
      <xdr:rowOff>161925</xdr:rowOff>
    </xdr:from>
    <xdr:to>
      <xdr:col>19</xdr:col>
      <xdr:colOff>723900</xdr:colOff>
      <xdr:row>15</xdr:row>
      <xdr:rowOff>28574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83820</xdr:colOff>
      <xdr:row>15</xdr:row>
      <xdr:rowOff>171450</xdr:rowOff>
    </xdr:from>
    <xdr:to>
      <xdr:col>20</xdr:col>
      <xdr:colOff>251460</xdr:colOff>
      <xdr:row>23</xdr:row>
      <xdr:rowOff>22860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476250</xdr:colOff>
      <xdr:row>23</xdr:row>
      <xdr:rowOff>163830</xdr:rowOff>
    </xdr:from>
    <xdr:to>
      <xdr:col>16</xdr:col>
      <xdr:colOff>407670</xdr:colOff>
      <xdr:row>30</xdr:row>
      <xdr:rowOff>7620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155998</xdr:colOff>
      <xdr:row>31</xdr:row>
      <xdr:rowOff>8467</xdr:rowOff>
    </xdr:from>
    <xdr:to>
      <xdr:col>20</xdr:col>
      <xdr:colOff>281728</xdr:colOff>
      <xdr:row>40</xdr:row>
      <xdr:rowOff>12277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clevercfo.com/khoa-hoc-phan-tich-bao-cao-tai-chinh-online" TargetMode="External"/><Relationship Id="rId1" Type="http://schemas.openxmlformats.org/officeDocument/2006/relationships/hyperlink" Target="http://clevercfo.com/khoa-hoc-phan-tich-bao-cao-tai-chinh-online" TargetMode="External"/><Relationship Id="rId4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://clevercfo.com/khoa-hoc-phan-tich-bao-cao-tai-chinh-online" TargetMode="External"/><Relationship Id="rId1" Type="http://schemas.openxmlformats.org/officeDocument/2006/relationships/hyperlink" Target="http://clevercfo.com/khoa-hoc-phan-tich-bao-cao-tai-chinh-online" TargetMode="External"/><Relationship Id="rId4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K118"/>
  <sheetViews>
    <sheetView showGridLines="0" workbookViewId="0">
      <selection sqref="A1:J118"/>
    </sheetView>
  </sheetViews>
  <sheetFormatPr defaultRowHeight="15" x14ac:dyDescent="0.25"/>
  <cols>
    <col min="1" max="1" width="9.140625" style="26"/>
    <col min="2" max="2" width="41.42578125" style="25" customWidth="1"/>
    <col min="3" max="4" width="19" style="25" bestFit="1" customWidth="1"/>
    <col min="5" max="10" width="19.7109375" style="25" bestFit="1" customWidth="1"/>
    <col min="11" max="16384" width="9.140625" style="26"/>
  </cols>
  <sheetData>
    <row r="1" spans="1:10" s="57" customFormat="1" ht="18" customHeight="1" x14ac:dyDescent="0.3">
      <c r="A1" s="57" t="s">
        <v>36</v>
      </c>
      <c r="B1" s="58"/>
      <c r="C1" s="58"/>
      <c r="D1" s="58"/>
      <c r="E1" s="58"/>
      <c r="F1" s="58"/>
      <c r="G1" s="58"/>
      <c r="H1" s="58"/>
      <c r="I1" s="58"/>
      <c r="J1" s="58"/>
    </row>
    <row r="2" spans="1:10" s="73" customFormat="1" x14ac:dyDescent="0.25">
      <c r="B2" s="74" t="s">
        <v>163</v>
      </c>
      <c r="C2" s="74" t="s">
        <v>92</v>
      </c>
      <c r="D2" s="74" t="s">
        <v>93</v>
      </c>
      <c r="E2" s="74" t="s">
        <v>94</v>
      </c>
      <c r="F2" s="74" t="s">
        <v>95</v>
      </c>
      <c r="G2" s="74" t="s">
        <v>88</v>
      </c>
      <c r="H2" s="74" t="s">
        <v>89</v>
      </c>
      <c r="I2" s="74" t="s">
        <v>90</v>
      </c>
      <c r="J2" s="74" t="s">
        <v>91</v>
      </c>
    </row>
    <row r="3" spans="1:10" x14ac:dyDescent="0.25">
      <c r="B3" s="59" t="s">
        <v>164</v>
      </c>
      <c r="C3" s="25" t="s">
        <v>163</v>
      </c>
      <c r="D3" s="25" t="s">
        <v>163</v>
      </c>
      <c r="E3" s="25" t="s">
        <v>163</v>
      </c>
      <c r="F3" s="25" t="s">
        <v>163</v>
      </c>
      <c r="G3" s="25" t="s">
        <v>163</v>
      </c>
      <c r="H3" s="25" t="s">
        <v>163</v>
      </c>
      <c r="I3" s="25" t="s">
        <v>163</v>
      </c>
      <c r="J3" s="25" t="s">
        <v>163</v>
      </c>
    </row>
    <row r="4" spans="1:10" x14ac:dyDescent="0.25">
      <c r="B4" s="25" t="s">
        <v>37</v>
      </c>
      <c r="C4" s="25">
        <v>6267729081173</v>
      </c>
      <c r="D4" s="25">
        <v>6759322669967</v>
      </c>
      <c r="E4" s="25">
        <v>6535361258561</v>
      </c>
      <c r="F4" s="25">
        <v>6847873181953</v>
      </c>
      <c r="G4" s="25">
        <v>6168298418834</v>
      </c>
      <c r="H4" s="25">
        <v>5941498246701</v>
      </c>
      <c r="I4" s="25">
        <v>6035905607340</v>
      </c>
      <c r="J4" s="25">
        <v>4581966547757</v>
      </c>
    </row>
    <row r="5" spans="1:10" x14ac:dyDescent="0.25">
      <c r="B5" s="25" t="s">
        <v>38</v>
      </c>
      <c r="C5" s="25">
        <v>682321230836</v>
      </c>
      <c r="D5" s="25">
        <v>651648200165</v>
      </c>
      <c r="E5" s="25">
        <v>536141938304</v>
      </c>
      <c r="F5" s="25">
        <v>968440177241</v>
      </c>
      <c r="G5" s="25">
        <v>425558517611</v>
      </c>
      <c r="H5" s="25">
        <v>409178288383</v>
      </c>
      <c r="I5" s="25">
        <v>632810822596</v>
      </c>
      <c r="J5" s="25">
        <v>412873014867</v>
      </c>
    </row>
    <row r="6" spans="1:10" x14ac:dyDescent="0.25">
      <c r="B6" s="25" t="s">
        <v>165</v>
      </c>
      <c r="C6" s="25">
        <v>271263987236</v>
      </c>
      <c r="D6" s="25">
        <v>281304298165</v>
      </c>
      <c r="E6" s="25">
        <v>180871938304</v>
      </c>
      <c r="F6" s="25">
        <v>753588615331</v>
      </c>
      <c r="G6" s="25">
        <v>209348517611</v>
      </c>
      <c r="H6" s="25">
        <v>365968288383</v>
      </c>
      <c r="I6" s="25">
        <v>239210822596</v>
      </c>
      <c r="J6" s="25">
        <v>296123014867</v>
      </c>
    </row>
    <row r="7" spans="1:10" x14ac:dyDescent="0.25">
      <c r="B7" s="25" t="s">
        <v>166</v>
      </c>
      <c r="C7" s="25">
        <v>411057243600</v>
      </c>
      <c r="D7" s="25">
        <v>370343902000</v>
      </c>
      <c r="E7" s="25">
        <v>355270000000</v>
      </c>
      <c r="F7" s="25">
        <v>214851561910</v>
      </c>
      <c r="G7" s="25">
        <v>216210000000</v>
      </c>
      <c r="H7" s="25">
        <v>43210000000</v>
      </c>
      <c r="I7" s="25">
        <v>393600000000</v>
      </c>
      <c r="J7" s="25">
        <v>116750000000</v>
      </c>
    </row>
    <row r="8" spans="1:10" x14ac:dyDescent="0.25">
      <c r="B8" s="25" t="s">
        <v>39</v>
      </c>
      <c r="C8" s="25">
        <v>106293253476</v>
      </c>
      <c r="D8" s="25">
        <v>111243899704</v>
      </c>
      <c r="E8" s="25">
        <v>117581112704</v>
      </c>
      <c r="F8" s="25">
        <v>317742566170</v>
      </c>
      <c r="G8" s="25">
        <v>55081437170</v>
      </c>
      <c r="H8" s="25">
        <v>38441826891</v>
      </c>
      <c r="I8" s="25">
        <v>527204978074</v>
      </c>
      <c r="J8" s="25">
        <v>143692285780</v>
      </c>
    </row>
    <row r="9" spans="1:10" x14ac:dyDescent="0.25">
      <c r="B9" s="25" t="s">
        <v>167</v>
      </c>
      <c r="C9" s="25">
        <v>3422062749</v>
      </c>
      <c r="D9" s="25">
        <v>3422062749</v>
      </c>
      <c r="E9" s="25">
        <v>3422062749</v>
      </c>
      <c r="F9" s="25">
        <v>199999614631</v>
      </c>
      <c r="G9" s="25">
        <v>15631</v>
      </c>
      <c r="H9" s="25">
        <v>15631</v>
      </c>
      <c r="I9" s="25">
        <v>416602524117</v>
      </c>
      <c r="J9" s="25">
        <v>0</v>
      </c>
    </row>
    <row r="10" spans="1:10" x14ac:dyDescent="0.25">
      <c r="B10" s="25" t="s">
        <v>168</v>
      </c>
      <c r="C10" s="25">
        <v>0</v>
      </c>
      <c r="D10" s="25">
        <v>-149502000</v>
      </c>
      <c r="E10" s="25">
        <v>-149502000</v>
      </c>
      <c r="F10" s="25">
        <v>0</v>
      </c>
      <c r="G10" s="25">
        <v>0</v>
      </c>
      <c r="H10" s="25">
        <v>0</v>
      </c>
      <c r="I10" s="25">
        <v>0</v>
      </c>
      <c r="J10" s="25">
        <v>0</v>
      </c>
    </row>
    <row r="11" spans="1:10" x14ac:dyDescent="0.25">
      <c r="B11" s="25" t="s">
        <v>169</v>
      </c>
      <c r="C11" s="25">
        <v>102871190727</v>
      </c>
      <c r="D11" s="25">
        <v>107971338955</v>
      </c>
      <c r="E11" s="25">
        <v>114308551955</v>
      </c>
      <c r="F11" s="25">
        <v>117742951539</v>
      </c>
      <c r="G11" s="25">
        <v>55081421539</v>
      </c>
      <c r="H11" s="25">
        <v>38441811260</v>
      </c>
      <c r="I11" s="25">
        <v>110602453957</v>
      </c>
      <c r="J11" s="25">
        <v>143692285780</v>
      </c>
    </row>
    <row r="12" spans="1:10" x14ac:dyDescent="0.25">
      <c r="B12" s="25" t="s">
        <v>40</v>
      </c>
      <c r="C12" s="25">
        <v>1365852125462</v>
      </c>
      <c r="D12" s="25">
        <v>2129234133020</v>
      </c>
      <c r="E12" s="25">
        <v>1866356644129</v>
      </c>
      <c r="F12" s="25">
        <v>1760970966058</v>
      </c>
      <c r="G12" s="25">
        <v>2040673672490</v>
      </c>
      <c r="H12" s="25">
        <v>2270014652310</v>
      </c>
      <c r="I12" s="25">
        <v>1734832461762</v>
      </c>
      <c r="J12" s="25">
        <v>1645066304470</v>
      </c>
    </row>
    <row r="13" spans="1:10" x14ac:dyDescent="0.25">
      <c r="B13" s="25" t="s">
        <v>170</v>
      </c>
      <c r="C13" s="25">
        <v>358033226005</v>
      </c>
      <c r="D13" s="25">
        <v>908432559320</v>
      </c>
      <c r="E13" s="25">
        <v>391796045906</v>
      </c>
      <c r="F13" s="25">
        <v>534040829997</v>
      </c>
      <c r="G13" s="25">
        <v>464213555498</v>
      </c>
      <c r="H13" s="25">
        <v>581442110025</v>
      </c>
      <c r="I13" s="25">
        <v>505277611436</v>
      </c>
      <c r="J13" s="25">
        <v>599646601566</v>
      </c>
    </row>
    <row r="14" spans="1:10" x14ac:dyDescent="0.25">
      <c r="B14" s="25" t="s">
        <v>171</v>
      </c>
      <c r="C14" s="25">
        <v>529506499844</v>
      </c>
      <c r="D14" s="25">
        <v>561968127995</v>
      </c>
      <c r="E14" s="25">
        <v>738350639973</v>
      </c>
      <c r="F14" s="25">
        <v>648107579084</v>
      </c>
      <c r="G14" s="25">
        <v>967365618907</v>
      </c>
      <c r="H14" s="25">
        <v>1030457842288</v>
      </c>
      <c r="I14" s="25">
        <v>619682173057</v>
      </c>
      <c r="J14" s="25">
        <v>559475911444</v>
      </c>
    </row>
    <row r="15" spans="1:10" x14ac:dyDescent="0.25">
      <c r="B15" s="25" t="s">
        <v>172</v>
      </c>
      <c r="C15" s="25">
        <v>0</v>
      </c>
      <c r="D15" s="25">
        <v>0</v>
      </c>
      <c r="E15" s="25">
        <v>0</v>
      </c>
      <c r="F15" s="25">
        <v>0</v>
      </c>
      <c r="G15" s="25">
        <v>0</v>
      </c>
      <c r="H15" s="25">
        <v>0</v>
      </c>
      <c r="I15" s="25">
        <v>0</v>
      </c>
      <c r="J15" s="25">
        <v>0</v>
      </c>
    </row>
    <row r="16" spans="1:10" x14ac:dyDescent="0.25">
      <c r="B16" s="25" t="s">
        <v>173</v>
      </c>
      <c r="C16" s="25">
        <v>0</v>
      </c>
      <c r="D16" s="25">
        <v>0</v>
      </c>
      <c r="E16" s="25">
        <v>0</v>
      </c>
      <c r="F16" s="25">
        <v>0</v>
      </c>
      <c r="G16" s="25">
        <v>0</v>
      </c>
      <c r="H16" s="25">
        <v>0</v>
      </c>
      <c r="I16" s="25">
        <v>0</v>
      </c>
      <c r="J16" s="25">
        <v>0</v>
      </c>
    </row>
    <row r="17" spans="2:10" x14ac:dyDescent="0.25">
      <c r="B17" s="25" t="s">
        <v>174</v>
      </c>
      <c r="C17" s="25">
        <v>243023546312</v>
      </c>
      <c r="D17" s="25">
        <v>224811921312</v>
      </c>
      <c r="E17" s="25">
        <v>206808921312</v>
      </c>
      <c r="F17" s="25">
        <v>360758375000</v>
      </c>
      <c r="G17" s="25">
        <v>404109018338</v>
      </c>
      <c r="H17" s="25">
        <v>256412907338</v>
      </c>
      <c r="I17" s="25">
        <v>206137907338</v>
      </c>
      <c r="J17" s="25">
        <v>237704497583</v>
      </c>
    </row>
    <row r="18" spans="2:10" x14ac:dyDescent="0.25">
      <c r="B18" s="25" t="s">
        <v>175</v>
      </c>
      <c r="C18" s="25">
        <v>245695174185</v>
      </c>
      <c r="D18" s="25">
        <v>446050761689</v>
      </c>
      <c r="E18" s="25">
        <v>542460610634</v>
      </c>
      <c r="F18" s="25">
        <v>239189045622</v>
      </c>
      <c r="G18" s="25">
        <v>226110343392</v>
      </c>
      <c r="H18" s="25">
        <v>421963242488</v>
      </c>
      <c r="I18" s="25">
        <v>423766829644</v>
      </c>
      <c r="J18" s="25">
        <v>269654335484</v>
      </c>
    </row>
    <row r="19" spans="2:10" x14ac:dyDescent="0.25">
      <c r="B19" s="25" t="s">
        <v>176</v>
      </c>
      <c r="C19" s="25">
        <v>-10406320884</v>
      </c>
      <c r="D19" s="25">
        <v>-12029237296</v>
      </c>
      <c r="E19" s="25">
        <v>-13059573696</v>
      </c>
      <c r="F19" s="25">
        <v>-21124863645</v>
      </c>
      <c r="G19" s="25">
        <v>-21124863645</v>
      </c>
      <c r="H19" s="25">
        <v>-20261449829</v>
      </c>
      <c r="I19" s="25">
        <v>-20032059713</v>
      </c>
      <c r="J19" s="25">
        <v>-21415041607</v>
      </c>
    </row>
    <row r="20" spans="2:10" x14ac:dyDescent="0.25">
      <c r="B20" s="25" t="s">
        <v>177</v>
      </c>
      <c r="C20" s="25">
        <v>3990056817605</v>
      </c>
      <c r="D20" s="25">
        <v>3757920197491</v>
      </c>
      <c r="E20" s="25">
        <v>3774728375829</v>
      </c>
      <c r="F20" s="25">
        <v>3562097989535</v>
      </c>
      <c r="G20" s="25">
        <v>3394185877960</v>
      </c>
      <c r="H20" s="25">
        <v>3037143806605</v>
      </c>
      <c r="I20" s="25">
        <v>2934257561935</v>
      </c>
      <c r="J20" s="25">
        <v>2167028311190</v>
      </c>
    </row>
    <row r="21" spans="2:10" x14ac:dyDescent="0.25">
      <c r="B21" s="25" t="s">
        <v>178</v>
      </c>
      <c r="C21" s="25">
        <v>3990056817605</v>
      </c>
      <c r="D21" s="25">
        <v>3768678823983</v>
      </c>
      <c r="E21" s="25">
        <v>3774728375829</v>
      </c>
      <c r="F21" s="25">
        <v>3562097989535</v>
      </c>
      <c r="G21" s="25">
        <v>3394185877960</v>
      </c>
      <c r="H21" s="25">
        <v>3037143806605</v>
      </c>
      <c r="I21" s="25">
        <v>2934257561935</v>
      </c>
      <c r="J21" s="25">
        <v>2167028311190</v>
      </c>
    </row>
    <row r="22" spans="2:10" x14ac:dyDescent="0.25">
      <c r="B22" s="25" t="s">
        <v>179</v>
      </c>
      <c r="C22" s="25">
        <v>0</v>
      </c>
      <c r="D22" s="25">
        <v>-10758626492</v>
      </c>
      <c r="E22" s="25">
        <v>0</v>
      </c>
      <c r="F22" s="25">
        <v>0</v>
      </c>
      <c r="G22" s="25">
        <v>0</v>
      </c>
      <c r="H22" s="25">
        <v>0</v>
      </c>
      <c r="I22" s="25">
        <v>0</v>
      </c>
      <c r="J22" s="25">
        <v>0</v>
      </c>
    </row>
    <row r="23" spans="2:10" x14ac:dyDescent="0.25">
      <c r="B23" s="25" t="s">
        <v>180</v>
      </c>
      <c r="C23" s="25">
        <v>123205653794</v>
      </c>
      <c r="D23" s="25">
        <v>109276239587</v>
      </c>
      <c r="E23" s="25">
        <v>240553187595</v>
      </c>
      <c r="F23" s="25">
        <v>238621482949</v>
      </c>
      <c r="G23" s="25">
        <v>252798913603</v>
      </c>
      <c r="H23" s="25">
        <v>186719672512</v>
      </c>
      <c r="I23" s="25">
        <v>206799782973</v>
      </c>
      <c r="J23" s="25">
        <v>213306631450</v>
      </c>
    </row>
    <row r="24" spans="2:10" x14ac:dyDescent="0.25">
      <c r="B24" s="25" t="s">
        <v>181</v>
      </c>
      <c r="C24" s="25">
        <v>2030652147</v>
      </c>
      <c r="D24" s="25">
        <v>2491791849</v>
      </c>
      <c r="E24" s="25">
        <v>2930141358</v>
      </c>
      <c r="F24" s="25">
        <v>1613268505</v>
      </c>
      <c r="G24" s="25">
        <v>1544526874</v>
      </c>
      <c r="H24" s="25">
        <v>1308141816</v>
      </c>
      <c r="I24" s="25">
        <v>1225290651</v>
      </c>
      <c r="J24" s="25">
        <v>1048664945</v>
      </c>
    </row>
    <row r="25" spans="2:10" x14ac:dyDescent="0.25">
      <c r="B25" s="25" t="s">
        <v>182</v>
      </c>
      <c r="C25" s="25">
        <v>68242587441</v>
      </c>
      <c r="D25" s="25">
        <v>61828874251</v>
      </c>
      <c r="E25" s="25">
        <v>183705959384</v>
      </c>
      <c r="F25" s="25">
        <v>193557331101</v>
      </c>
      <c r="G25" s="25">
        <v>210535765964</v>
      </c>
      <c r="H25" s="25">
        <v>155470984381</v>
      </c>
      <c r="I25" s="25">
        <v>153112193819</v>
      </c>
      <c r="J25" s="25">
        <v>186279579128</v>
      </c>
    </row>
    <row r="26" spans="2:10" x14ac:dyDescent="0.25">
      <c r="B26" s="25" t="s">
        <v>183</v>
      </c>
      <c r="C26" s="25">
        <v>52769603234</v>
      </c>
      <c r="D26" s="25">
        <v>44792762515</v>
      </c>
      <c r="E26" s="25">
        <v>53754275881</v>
      </c>
      <c r="F26" s="25">
        <v>43450883343</v>
      </c>
      <c r="G26" s="25">
        <v>40555809793</v>
      </c>
      <c r="H26" s="25">
        <v>29777735343</v>
      </c>
      <c r="I26" s="25">
        <v>52299487531</v>
      </c>
      <c r="J26" s="25">
        <v>25978387377</v>
      </c>
    </row>
    <row r="27" spans="2:10" x14ac:dyDescent="0.25">
      <c r="B27" s="25" t="s">
        <v>184</v>
      </c>
      <c r="C27" s="25">
        <v>0</v>
      </c>
      <c r="D27" s="25">
        <v>0</v>
      </c>
      <c r="E27" s="25">
        <v>0</v>
      </c>
      <c r="F27" s="25">
        <v>0</v>
      </c>
      <c r="G27" s="25">
        <v>162810972</v>
      </c>
      <c r="H27" s="25">
        <v>0</v>
      </c>
      <c r="I27" s="25">
        <v>0</v>
      </c>
      <c r="J27" s="25">
        <v>0</v>
      </c>
    </row>
    <row r="28" spans="2:10" x14ac:dyDescent="0.25">
      <c r="B28" s="25" t="s">
        <v>185</v>
      </c>
      <c r="C28" s="25">
        <v>162810972</v>
      </c>
      <c r="D28" s="25">
        <v>162810972</v>
      </c>
      <c r="E28" s="25">
        <v>162810972</v>
      </c>
      <c r="F28" s="25">
        <v>0</v>
      </c>
      <c r="G28" s="25">
        <v>0</v>
      </c>
      <c r="H28" s="25">
        <v>162810972</v>
      </c>
      <c r="I28" s="25">
        <v>162810972</v>
      </c>
      <c r="J28" s="25">
        <v>0</v>
      </c>
    </row>
    <row r="29" spans="2:10" x14ac:dyDescent="0.25">
      <c r="B29" s="25" t="s">
        <v>186</v>
      </c>
      <c r="C29" s="25">
        <v>4083458797080</v>
      </c>
      <c r="D29" s="25">
        <v>4142395814967</v>
      </c>
      <c r="E29" s="25">
        <v>5938328531076</v>
      </c>
      <c r="F29" s="25">
        <v>6638255487953</v>
      </c>
      <c r="G29" s="25">
        <v>6886492739482</v>
      </c>
      <c r="H29" s="25">
        <v>7455204618470</v>
      </c>
      <c r="I29" s="25">
        <v>8196396116523</v>
      </c>
      <c r="J29" s="25">
        <v>9056945509555</v>
      </c>
    </row>
    <row r="30" spans="2:10" x14ac:dyDescent="0.25">
      <c r="B30" s="25" t="s">
        <v>187</v>
      </c>
      <c r="C30" s="25">
        <v>250239231633</v>
      </c>
      <c r="D30" s="25">
        <v>249635861907</v>
      </c>
      <c r="E30" s="25">
        <v>254991744823</v>
      </c>
      <c r="F30" s="25">
        <v>110174964280</v>
      </c>
      <c r="G30" s="25">
        <v>110174964280</v>
      </c>
      <c r="H30" s="25">
        <v>107774964280</v>
      </c>
      <c r="I30" s="25">
        <v>8974964280</v>
      </c>
      <c r="J30" s="25">
        <v>2461900000</v>
      </c>
    </row>
    <row r="31" spans="2:10" x14ac:dyDescent="0.25">
      <c r="B31" s="25" t="s">
        <v>188</v>
      </c>
      <c r="C31" s="25">
        <v>0</v>
      </c>
      <c r="D31" s="25">
        <v>0</v>
      </c>
      <c r="E31" s="25">
        <v>4018636</v>
      </c>
      <c r="F31" s="25">
        <v>0</v>
      </c>
      <c r="G31" s="25">
        <v>0</v>
      </c>
      <c r="H31" s="25">
        <v>0</v>
      </c>
      <c r="I31" s="25">
        <v>0</v>
      </c>
      <c r="J31" s="25">
        <v>0</v>
      </c>
    </row>
    <row r="32" spans="2:10" x14ac:dyDescent="0.25">
      <c r="B32" s="25" t="s">
        <v>189</v>
      </c>
      <c r="C32" s="25">
        <v>0</v>
      </c>
      <c r="D32" s="25">
        <v>0</v>
      </c>
      <c r="E32" s="25">
        <v>0</v>
      </c>
      <c r="F32" s="25">
        <v>0</v>
      </c>
      <c r="G32" s="25">
        <v>0</v>
      </c>
      <c r="H32" s="25">
        <v>0</v>
      </c>
      <c r="I32" s="25">
        <v>0</v>
      </c>
      <c r="J32" s="25">
        <v>0</v>
      </c>
    </row>
    <row r="33" spans="2:10" x14ac:dyDescent="0.25">
      <c r="B33" s="25" t="s">
        <v>190</v>
      </c>
      <c r="C33" s="25">
        <v>0</v>
      </c>
      <c r="D33" s="25">
        <v>0</v>
      </c>
      <c r="E33" s="25">
        <v>0</v>
      </c>
      <c r="F33" s="25">
        <v>0</v>
      </c>
      <c r="G33" s="25">
        <v>0</v>
      </c>
      <c r="H33" s="25">
        <v>0</v>
      </c>
      <c r="I33" s="25">
        <v>0</v>
      </c>
      <c r="J33" s="25">
        <v>0</v>
      </c>
    </row>
    <row r="34" spans="2:10" x14ac:dyDescent="0.25">
      <c r="B34" s="25" t="s">
        <v>191</v>
      </c>
      <c r="C34" s="25">
        <v>243954453688</v>
      </c>
      <c r="D34" s="25">
        <v>243954453688</v>
      </c>
      <c r="E34" s="25">
        <v>243954453688</v>
      </c>
      <c r="F34" s="25">
        <v>100000000000</v>
      </c>
      <c r="G34" s="25">
        <v>100000000000</v>
      </c>
      <c r="H34" s="25">
        <v>100000000000</v>
      </c>
      <c r="I34" s="25">
        <v>8974964280</v>
      </c>
      <c r="J34" s="25">
        <v>0</v>
      </c>
    </row>
    <row r="35" spans="2:10" x14ac:dyDescent="0.25">
      <c r="B35" s="25" t="s">
        <v>192</v>
      </c>
      <c r="C35" s="25">
        <v>6284777945</v>
      </c>
      <c r="D35" s="25">
        <v>5681408219</v>
      </c>
      <c r="E35" s="25">
        <v>11033272499</v>
      </c>
      <c r="F35" s="25">
        <v>10174964280</v>
      </c>
      <c r="G35" s="25">
        <v>10174964280</v>
      </c>
      <c r="H35" s="25">
        <v>7774964280</v>
      </c>
      <c r="I35" s="25">
        <v>0</v>
      </c>
      <c r="J35" s="25">
        <v>2461900000</v>
      </c>
    </row>
    <row r="36" spans="2:10" x14ac:dyDescent="0.25">
      <c r="B36" s="25" t="s">
        <v>193</v>
      </c>
      <c r="C36" s="25">
        <v>0</v>
      </c>
      <c r="D36" s="25">
        <v>0</v>
      </c>
      <c r="E36" s="25">
        <v>0</v>
      </c>
      <c r="F36" s="25">
        <v>0</v>
      </c>
      <c r="G36" s="25">
        <v>0</v>
      </c>
      <c r="H36" s="25">
        <v>0</v>
      </c>
      <c r="I36" s="25">
        <v>0</v>
      </c>
      <c r="J36" s="25">
        <v>0</v>
      </c>
    </row>
    <row r="37" spans="2:10" x14ac:dyDescent="0.25">
      <c r="B37" s="25" t="s">
        <v>41</v>
      </c>
      <c r="C37" s="25">
        <v>1110229060524</v>
      </c>
      <c r="D37" s="25">
        <v>2296683350373</v>
      </c>
      <c r="E37" s="25">
        <v>2262656881522</v>
      </c>
      <c r="F37" s="25">
        <v>3225428494551</v>
      </c>
      <c r="G37" s="25">
        <v>3205298702836</v>
      </c>
      <c r="H37" s="25">
        <v>3215651944795</v>
      </c>
      <c r="I37" s="25">
        <v>3316499283003</v>
      </c>
      <c r="J37" s="25">
        <v>3511140520349</v>
      </c>
    </row>
    <row r="38" spans="2:10" x14ac:dyDescent="0.25">
      <c r="B38" s="25" t="s">
        <v>194</v>
      </c>
      <c r="C38" s="25">
        <v>1109242718111</v>
      </c>
      <c r="D38" s="25">
        <v>2295765378788</v>
      </c>
      <c r="E38" s="25">
        <v>2261674498723</v>
      </c>
      <c r="F38" s="25">
        <v>3122476691796</v>
      </c>
      <c r="G38" s="25">
        <v>3103100826731</v>
      </c>
      <c r="H38" s="25">
        <v>3099637691983</v>
      </c>
      <c r="I38" s="25">
        <v>3064980107478</v>
      </c>
      <c r="J38" s="25">
        <v>3253063808976</v>
      </c>
    </row>
    <row r="39" spans="2:10" x14ac:dyDescent="0.25">
      <c r="B39" s="25" t="s">
        <v>195</v>
      </c>
      <c r="C39" s="25">
        <v>1848009824732</v>
      </c>
      <c r="D39" s="25">
        <v>3040789412510</v>
      </c>
      <c r="E39" s="25">
        <v>3042133527871</v>
      </c>
      <c r="F39" s="25">
        <v>3939347368255</v>
      </c>
      <c r="G39" s="25">
        <v>3961217458760</v>
      </c>
      <c r="H39" s="25">
        <v>3982672942370</v>
      </c>
      <c r="I39" s="25">
        <v>3987182556013</v>
      </c>
      <c r="J39" s="25">
        <v>4235313253445</v>
      </c>
    </row>
    <row r="40" spans="2:10" x14ac:dyDescent="0.25">
      <c r="B40" s="25" t="s">
        <v>196</v>
      </c>
      <c r="C40" s="25">
        <v>-738767106621</v>
      </c>
      <c r="D40" s="25">
        <v>-745024033722</v>
      </c>
      <c r="E40" s="25">
        <v>-780459029148</v>
      </c>
      <c r="F40" s="25">
        <v>-816870676459</v>
      </c>
      <c r="G40" s="25">
        <v>-858116632029</v>
      </c>
      <c r="H40" s="25">
        <v>-883035250387</v>
      </c>
      <c r="I40" s="25">
        <v>-922202448535</v>
      </c>
      <c r="J40" s="25">
        <v>-982249444469</v>
      </c>
    </row>
    <row r="41" spans="2:10" x14ac:dyDescent="0.25">
      <c r="B41" s="25" t="s">
        <v>197</v>
      </c>
      <c r="C41" s="25">
        <v>0</v>
      </c>
      <c r="D41" s="25">
        <v>0</v>
      </c>
      <c r="E41" s="25">
        <v>0</v>
      </c>
      <c r="F41" s="25">
        <v>0</v>
      </c>
      <c r="G41" s="25">
        <v>0</v>
      </c>
      <c r="H41" s="25">
        <v>0</v>
      </c>
      <c r="I41" s="25">
        <v>0</v>
      </c>
      <c r="J41" s="25">
        <v>0</v>
      </c>
    </row>
    <row r="42" spans="2:10" x14ac:dyDescent="0.25">
      <c r="B42" s="25" t="s">
        <v>195</v>
      </c>
      <c r="C42" s="25">
        <v>0</v>
      </c>
      <c r="D42" s="25">
        <v>0</v>
      </c>
      <c r="E42" s="25">
        <v>0</v>
      </c>
      <c r="F42" s="25">
        <v>0</v>
      </c>
      <c r="G42" s="25">
        <v>0</v>
      </c>
      <c r="H42" s="25">
        <v>0</v>
      </c>
      <c r="I42" s="25">
        <v>0</v>
      </c>
      <c r="J42" s="25">
        <v>0</v>
      </c>
    </row>
    <row r="43" spans="2:10" x14ac:dyDescent="0.25">
      <c r="B43" s="25" t="s">
        <v>196</v>
      </c>
      <c r="C43" s="25">
        <v>0</v>
      </c>
      <c r="D43" s="25">
        <v>0</v>
      </c>
      <c r="E43" s="25">
        <v>0</v>
      </c>
      <c r="F43" s="25">
        <v>0</v>
      </c>
      <c r="G43" s="25">
        <v>0</v>
      </c>
      <c r="H43" s="25">
        <v>0</v>
      </c>
      <c r="I43" s="25">
        <v>0</v>
      </c>
      <c r="J43" s="25">
        <v>0</v>
      </c>
    </row>
    <row r="44" spans="2:10" x14ac:dyDescent="0.25">
      <c r="B44" s="25" t="s">
        <v>198</v>
      </c>
      <c r="C44" s="25">
        <v>986342413</v>
      </c>
      <c r="D44" s="25">
        <v>917971585</v>
      </c>
      <c r="E44" s="25">
        <v>982382799</v>
      </c>
      <c r="F44" s="25">
        <v>102951802755</v>
      </c>
      <c r="G44" s="25">
        <v>102197876105</v>
      </c>
      <c r="H44" s="25">
        <v>116014252812</v>
      </c>
      <c r="I44" s="25">
        <v>251519175525</v>
      </c>
      <c r="J44" s="25">
        <v>258076711373</v>
      </c>
    </row>
    <row r="45" spans="2:10" x14ac:dyDescent="0.25">
      <c r="B45" s="25" t="s">
        <v>195</v>
      </c>
      <c r="C45" s="25">
        <v>1743254500</v>
      </c>
      <c r="D45" s="25">
        <v>1823054500</v>
      </c>
      <c r="E45" s="25">
        <v>1992654500</v>
      </c>
      <c r="F45" s="25">
        <v>105136065520</v>
      </c>
      <c r="G45" s="25">
        <v>105136065520</v>
      </c>
      <c r="H45" s="25">
        <v>120023187655</v>
      </c>
      <c r="I45" s="25">
        <v>260177572674</v>
      </c>
      <c r="J45" s="25">
        <v>260643822674</v>
      </c>
    </row>
    <row r="46" spans="2:10" x14ac:dyDescent="0.25">
      <c r="B46" s="25" t="s">
        <v>196</v>
      </c>
      <c r="C46" s="25">
        <v>-756912087</v>
      </c>
      <c r="D46" s="25">
        <v>-905082915</v>
      </c>
      <c r="E46" s="25">
        <v>-1010271701</v>
      </c>
      <c r="F46" s="25">
        <v>-2184262765</v>
      </c>
      <c r="G46" s="25">
        <v>-2938189415</v>
      </c>
      <c r="H46" s="25">
        <v>-4008934843</v>
      </c>
      <c r="I46" s="25">
        <v>-8658397149</v>
      </c>
      <c r="J46" s="25">
        <v>-2567111301</v>
      </c>
    </row>
    <row r="47" spans="2:10" x14ac:dyDescent="0.25">
      <c r="B47" s="25" t="s">
        <v>199</v>
      </c>
      <c r="C47" s="25">
        <v>586577746005</v>
      </c>
      <c r="D47" s="25">
        <v>578345692661</v>
      </c>
      <c r="E47" s="25">
        <v>722797229385</v>
      </c>
      <c r="F47" s="25">
        <v>711448689984</v>
      </c>
      <c r="G47" s="25">
        <v>705985248053</v>
      </c>
      <c r="H47" s="25">
        <v>729831358440</v>
      </c>
      <c r="I47" s="25">
        <v>1381049902209</v>
      </c>
      <c r="J47" s="25">
        <v>902464851177</v>
      </c>
    </row>
    <row r="48" spans="2:10" x14ac:dyDescent="0.25">
      <c r="B48" s="25" t="s">
        <v>200</v>
      </c>
      <c r="C48" s="25">
        <v>679047583577</v>
      </c>
      <c r="D48" s="25">
        <v>678989801365</v>
      </c>
      <c r="E48" s="25">
        <v>831521322979</v>
      </c>
      <c r="F48" s="25">
        <v>828361249984</v>
      </c>
      <c r="G48" s="25">
        <v>831495606144</v>
      </c>
      <c r="H48" s="25">
        <v>865322270661</v>
      </c>
      <c r="I48" s="25">
        <v>1529415927881</v>
      </c>
      <c r="J48" s="25">
        <v>1011138149115</v>
      </c>
    </row>
    <row r="49" spans="2:10" x14ac:dyDescent="0.25">
      <c r="B49" s="25" t="s">
        <v>201</v>
      </c>
      <c r="C49" s="25">
        <v>-92469837572</v>
      </c>
      <c r="D49" s="25">
        <v>-100644108704</v>
      </c>
      <c r="E49" s="25">
        <v>-108724093594</v>
      </c>
      <c r="F49" s="25">
        <v>-116912560000</v>
      </c>
      <c r="G49" s="25">
        <v>-125510358091</v>
      </c>
      <c r="H49" s="25">
        <v>-135490912221</v>
      </c>
      <c r="I49" s="25">
        <v>-148366025672</v>
      </c>
      <c r="J49" s="25">
        <v>-108673297938</v>
      </c>
    </row>
    <row r="50" spans="2:10" x14ac:dyDescent="0.25">
      <c r="B50" s="25" t="s">
        <v>202</v>
      </c>
      <c r="C50" s="25">
        <v>1587448644064</v>
      </c>
      <c r="D50" s="25">
        <v>539504910362</v>
      </c>
      <c r="E50" s="25">
        <v>2523468814950</v>
      </c>
      <c r="F50" s="25">
        <v>2362687846084</v>
      </c>
      <c r="G50" s="25">
        <v>2638649950683</v>
      </c>
      <c r="H50" s="25">
        <v>3181477486651</v>
      </c>
      <c r="I50" s="25">
        <v>3339440181705</v>
      </c>
      <c r="J50" s="25">
        <v>4502295847549</v>
      </c>
    </row>
    <row r="51" spans="2:10" x14ac:dyDescent="0.25">
      <c r="B51" s="25" t="s">
        <v>203</v>
      </c>
      <c r="C51" s="25">
        <v>0</v>
      </c>
      <c r="D51" s="25">
        <v>0</v>
      </c>
      <c r="E51" s="25">
        <v>0</v>
      </c>
      <c r="F51" s="25">
        <v>30958616656</v>
      </c>
      <c r="G51" s="25">
        <v>0</v>
      </c>
      <c r="H51" s="25">
        <v>262510558469</v>
      </c>
      <c r="I51" s="25">
        <v>7794394830</v>
      </c>
      <c r="J51" s="25">
        <v>30958616656</v>
      </c>
    </row>
    <row r="52" spans="2:10" x14ac:dyDescent="0.25">
      <c r="B52" s="25" t="s">
        <v>204</v>
      </c>
      <c r="C52" s="25">
        <v>1587448644064</v>
      </c>
      <c r="D52" s="25">
        <v>539504910362</v>
      </c>
      <c r="E52" s="25">
        <v>2523468814950</v>
      </c>
      <c r="F52" s="25">
        <v>2331729229428</v>
      </c>
      <c r="G52" s="25">
        <v>2638649950683</v>
      </c>
      <c r="H52" s="25">
        <v>2918966928182</v>
      </c>
      <c r="I52" s="25">
        <v>3331645786875</v>
      </c>
      <c r="J52" s="25">
        <v>4471337230893</v>
      </c>
    </row>
    <row r="53" spans="2:10" x14ac:dyDescent="0.25">
      <c r="B53" s="25" t="s">
        <v>205</v>
      </c>
      <c r="C53" s="25">
        <v>416746100762</v>
      </c>
      <c r="D53" s="25">
        <v>336040809053</v>
      </c>
      <c r="E53" s="25">
        <v>36440421500</v>
      </c>
      <c r="F53" s="25">
        <v>36440421500</v>
      </c>
      <c r="G53" s="25">
        <v>36440421500</v>
      </c>
      <c r="H53" s="25">
        <v>39440421500</v>
      </c>
      <c r="I53" s="25">
        <v>39440421500</v>
      </c>
      <c r="J53" s="25">
        <v>7810000000</v>
      </c>
    </row>
    <row r="54" spans="2:10" x14ac:dyDescent="0.25">
      <c r="B54" s="25" t="s">
        <v>206</v>
      </c>
      <c r="C54" s="25">
        <v>0</v>
      </c>
      <c r="D54" s="25">
        <v>0</v>
      </c>
      <c r="E54" s="25">
        <v>0</v>
      </c>
      <c r="F54" s="25">
        <v>0</v>
      </c>
      <c r="G54" s="25">
        <v>0</v>
      </c>
      <c r="H54" s="25">
        <v>0</v>
      </c>
      <c r="I54" s="25">
        <v>0</v>
      </c>
      <c r="J54" s="25">
        <v>0</v>
      </c>
    </row>
    <row r="55" spans="2:10" x14ac:dyDescent="0.25">
      <c r="B55" s="25" t="s">
        <v>207</v>
      </c>
      <c r="C55" s="25">
        <v>370115679262</v>
      </c>
      <c r="D55" s="25">
        <v>299730387553</v>
      </c>
      <c r="E55" s="25">
        <v>130000000</v>
      </c>
      <c r="F55" s="25">
        <v>130000000</v>
      </c>
      <c r="G55" s="25">
        <v>130000000</v>
      </c>
      <c r="H55" s="25">
        <v>130000000</v>
      </c>
      <c r="I55" s="25">
        <v>130000000</v>
      </c>
      <c r="J55" s="25">
        <v>130000000</v>
      </c>
    </row>
    <row r="56" spans="2:10" x14ac:dyDescent="0.25">
      <c r="B56" s="25" t="s">
        <v>208</v>
      </c>
      <c r="C56" s="25">
        <v>12000000000</v>
      </c>
      <c r="D56" s="25">
        <v>0</v>
      </c>
      <c r="E56" s="25">
        <v>0</v>
      </c>
      <c r="F56" s="25">
        <v>0</v>
      </c>
      <c r="G56" s="25">
        <v>0</v>
      </c>
      <c r="H56" s="25">
        <v>0</v>
      </c>
      <c r="I56" s="25">
        <v>0</v>
      </c>
      <c r="J56" s="25">
        <v>0</v>
      </c>
    </row>
    <row r="57" spans="2:10" x14ac:dyDescent="0.25">
      <c r="B57" s="25" t="s">
        <v>209</v>
      </c>
      <c r="C57" s="25">
        <v>0</v>
      </c>
      <c r="D57" s="25">
        <v>0</v>
      </c>
      <c r="E57" s="25">
        <v>0</v>
      </c>
      <c r="F57" s="25">
        <v>0</v>
      </c>
      <c r="G57" s="25">
        <v>0</v>
      </c>
      <c r="H57" s="25">
        <v>0</v>
      </c>
      <c r="I57" s="25">
        <v>0</v>
      </c>
      <c r="J57" s="25">
        <v>0</v>
      </c>
    </row>
    <row r="58" spans="2:10" x14ac:dyDescent="0.25">
      <c r="B58" s="25" t="s">
        <v>210</v>
      </c>
      <c r="C58" s="25">
        <v>34630421500</v>
      </c>
      <c r="D58" s="25">
        <v>36310421500</v>
      </c>
      <c r="E58" s="25">
        <v>36310421500</v>
      </c>
      <c r="F58" s="25">
        <v>36310421500</v>
      </c>
      <c r="G58" s="25">
        <v>36310421500</v>
      </c>
      <c r="H58" s="25">
        <v>39310421500</v>
      </c>
      <c r="I58" s="25">
        <v>39310421500</v>
      </c>
      <c r="J58" s="25">
        <v>7680000000</v>
      </c>
    </row>
    <row r="59" spans="2:10" x14ac:dyDescent="0.25">
      <c r="B59" s="25" t="s">
        <v>211</v>
      </c>
      <c r="C59" s="25">
        <v>122726090585</v>
      </c>
      <c r="D59" s="25">
        <v>132988348620</v>
      </c>
      <c r="E59" s="25">
        <v>129071678422</v>
      </c>
      <c r="F59" s="25">
        <v>100364493230</v>
      </c>
      <c r="G59" s="25">
        <v>100798792845</v>
      </c>
      <c r="H59" s="25">
        <v>94401526386</v>
      </c>
      <c r="I59" s="25">
        <v>49585709644</v>
      </c>
      <c r="J59" s="25">
        <v>71181850411</v>
      </c>
    </row>
    <row r="60" spans="2:10" x14ac:dyDescent="0.25">
      <c r="B60" s="25" t="s">
        <v>212</v>
      </c>
      <c r="C60" s="25">
        <v>22823547733</v>
      </c>
      <c r="D60" s="25">
        <v>16054484581</v>
      </c>
      <c r="E60" s="25">
        <v>30464397060</v>
      </c>
      <c r="F60" s="25">
        <v>17167624080</v>
      </c>
      <c r="G60" s="25">
        <v>28332808996</v>
      </c>
      <c r="H60" s="25">
        <v>26567455392</v>
      </c>
      <c r="I60" s="25">
        <v>23334669145</v>
      </c>
      <c r="J60" s="25">
        <v>7778064970</v>
      </c>
    </row>
    <row r="61" spans="2:10" x14ac:dyDescent="0.25">
      <c r="B61" s="25" t="s">
        <v>213</v>
      </c>
      <c r="C61" s="25">
        <v>93701667852</v>
      </c>
      <c r="D61" s="25">
        <v>116928864039</v>
      </c>
      <c r="E61" s="25">
        <v>98602281362</v>
      </c>
      <c r="F61" s="25">
        <v>83181869150</v>
      </c>
      <c r="G61" s="25">
        <v>72460983849</v>
      </c>
      <c r="H61" s="25">
        <v>67828998267</v>
      </c>
      <c r="I61" s="25">
        <v>26236040499</v>
      </c>
      <c r="J61" s="25">
        <v>63403785441</v>
      </c>
    </row>
    <row r="62" spans="2:10" x14ac:dyDescent="0.25">
      <c r="B62" s="25" t="s">
        <v>214</v>
      </c>
      <c r="C62" s="25">
        <v>6200875000</v>
      </c>
      <c r="D62" s="25">
        <v>5000000</v>
      </c>
      <c r="E62" s="25">
        <v>5000000</v>
      </c>
      <c r="F62" s="25">
        <v>15000000</v>
      </c>
      <c r="G62" s="25">
        <v>5000000</v>
      </c>
      <c r="H62" s="25">
        <v>5072727</v>
      </c>
      <c r="I62" s="25">
        <v>15000000</v>
      </c>
      <c r="J62" s="25">
        <v>0</v>
      </c>
    </row>
    <row r="63" spans="2:10" x14ac:dyDescent="0.25">
      <c r="B63" s="25" t="s">
        <v>215</v>
      </c>
      <c r="C63" s="25">
        <v>9491923507</v>
      </c>
      <c r="D63" s="25">
        <v>9196841991</v>
      </c>
      <c r="E63" s="25">
        <v>8901760474</v>
      </c>
      <c r="F63" s="25">
        <v>91710578324</v>
      </c>
      <c r="G63" s="25">
        <v>89144659285</v>
      </c>
      <c r="H63" s="25">
        <v>86626916418</v>
      </c>
      <c r="I63" s="25">
        <v>61405654182</v>
      </c>
      <c r="J63" s="25">
        <v>59590540069</v>
      </c>
    </row>
    <row r="64" spans="2:10" s="60" customFormat="1" x14ac:dyDescent="0.25">
      <c r="B64" s="59" t="s">
        <v>42</v>
      </c>
      <c r="C64" s="59">
        <v>10351187878253</v>
      </c>
      <c r="D64" s="59">
        <v>10901718484934</v>
      </c>
      <c r="E64" s="59">
        <v>12473689789637</v>
      </c>
      <c r="F64" s="59">
        <v>13486128669906</v>
      </c>
      <c r="G64" s="59">
        <v>13054791158316</v>
      </c>
      <c r="H64" s="59">
        <v>13396702865171</v>
      </c>
      <c r="I64" s="59">
        <v>14232301723863</v>
      </c>
      <c r="J64" s="59">
        <v>13638912057312</v>
      </c>
    </row>
    <row r="65" spans="2:11" x14ac:dyDescent="0.25">
      <c r="B65" s="59" t="s">
        <v>216</v>
      </c>
      <c r="C65" s="25" t="s">
        <v>163</v>
      </c>
      <c r="D65" s="25">
        <v>0</v>
      </c>
      <c r="E65" s="25" t="s">
        <v>163</v>
      </c>
      <c r="F65" s="25" t="s">
        <v>163</v>
      </c>
      <c r="G65" s="25" t="s">
        <v>163</v>
      </c>
      <c r="H65" s="25" t="s">
        <v>163</v>
      </c>
      <c r="I65" s="25" t="s">
        <v>163</v>
      </c>
      <c r="J65" s="25" t="s">
        <v>163</v>
      </c>
    </row>
    <row r="66" spans="2:11" x14ac:dyDescent="0.25">
      <c r="B66" s="25" t="s">
        <v>43</v>
      </c>
      <c r="C66" s="25">
        <v>7990668158061</v>
      </c>
      <c r="D66" s="25">
        <v>8275412716059</v>
      </c>
      <c r="E66" s="25">
        <v>9523616137804</v>
      </c>
      <c r="F66" s="25">
        <v>10482124283435</v>
      </c>
      <c r="G66" s="25">
        <v>9831562148829</v>
      </c>
      <c r="H66" s="25">
        <v>10211461401413</v>
      </c>
      <c r="I66" s="25">
        <v>10804235160955</v>
      </c>
      <c r="J66" s="25">
        <v>9885720585875</v>
      </c>
    </row>
    <row r="67" spans="2:11" x14ac:dyDescent="0.25">
      <c r="B67" s="25" t="s">
        <v>44</v>
      </c>
      <c r="C67" s="25">
        <v>1488343070463</v>
      </c>
      <c r="D67" s="25">
        <v>2255999887635</v>
      </c>
      <c r="E67" s="25">
        <v>3714944323101</v>
      </c>
      <c r="F67" s="25">
        <v>6317166206565</v>
      </c>
      <c r="G67" s="25">
        <v>5564810033735</v>
      </c>
      <c r="H67" s="25">
        <v>5282376471043</v>
      </c>
      <c r="I67" s="25">
        <v>5942999916590</v>
      </c>
      <c r="J67" s="25">
        <v>4792539626372</v>
      </c>
      <c r="K67" s="65"/>
    </row>
    <row r="68" spans="2:11" x14ac:dyDescent="0.25">
      <c r="B68" s="25" t="s">
        <v>217</v>
      </c>
      <c r="C68" s="25">
        <v>406128274412</v>
      </c>
      <c r="D68" s="25">
        <v>942581885797</v>
      </c>
      <c r="E68" s="25">
        <v>1002681971360</v>
      </c>
      <c r="F68" s="25">
        <v>1297374574776</v>
      </c>
      <c r="G68" s="25">
        <v>904113325326</v>
      </c>
      <c r="H68" s="25">
        <v>976260541072</v>
      </c>
      <c r="I68" s="25">
        <v>1282248637942</v>
      </c>
      <c r="J68" s="25">
        <v>1076556800808</v>
      </c>
    </row>
    <row r="69" spans="2:11" x14ac:dyDescent="0.25">
      <c r="B69" s="25" t="s">
        <v>218</v>
      </c>
      <c r="C69" s="25">
        <v>0</v>
      </c>
      <c r="D69" s="25">
        <v>0</v>
      </c>
      <c r="E69" s="25">
        <v>0</v>
      </c>
      <c r="F69" s="25">
        <v>0</v>
      </c>
      <c r="G69" s="25">
        <v>0</v>
      </c>
      <c r="H69" s="25">
        <v>0</v>
      </c>
      <c r="I69" s="25">
        <v>0</v>
      </c>
      <c r="J69" s="25">
        <v>0</v>
      </c>
    </row>
    <row r="70" spans="2:11" x14ac:dyDescent="0.25">
      <c r="B70" s="25" t="s">
        <v>219</v>
      </c>
      <c r="C70" s="25">
        <v>437112276762</v>
      </c>
      <c r="D70" s="25">
        <v>497097965767</v>
      </c>
      <c r="E70" s="25">
        <v>506935798864</v>
      </c>
      <c r="F70" s="25">
        <v>531903948976</v>
      </c>
      <c r="G70" s="25">
        <v>446422576757</v>
      </c>
      <c r="H70" s="25">
        <v>564460516829</v>
      </c>
      <c r="I70" s="25">
        <v>629504179895</v>
      </c>
      <c r="J70" s="25">
        <v>521406822420</v>
      </c>
    </row>
    <row r="71" spans="2:11" x14ac:dyDescent="0.25">
      <c r="B71" s="25" t="s">
        <v>220</v>
      </c>
      <c r="C71" s="25">
        <v>305250722834</v>
      </c>
      <c r="D71" s="25">
        <v>110692067606</v>
      </c>
      <c r="E71" s="25">
        <v>1589060108006</v>
      </c>
      <c r="F71" s="25">
        <v>3864898074168</v>
      </c>
      <c r="G71" s="25">
        <v>3571240387210</v>
      </c>
      <c r="H71" s="25">
        <v>3005490463713</v>
      </c>
      <c r="I71" s="25">
        <v>3173245506820</v>
      </c>
      <c r="J71" s="25">
        <v>1926220319717</v>
      </c>
    </row>
    <row r="72" spans="2:11" x14ac:dyDescent="0.25">
      <c r="B72" s="25" t="s">
        <v>221</v>
      </c>
      <c r="C72" s="25">
        <v>27819599126</v>
      </c>
      <c r="D72" s="25">
        <v>218178643677</v>
      </c>
      <c r="E72" s="25">
        <v>81606581058</v>
      </c>
      <c r="F72" s="25">
        <v>105534139322</v>
      </c>
      <c r="G72" s="25">
        <v>132749601742</v>
      </c>
      <c r="H72" s="25">
        <v>132998010245</v>
      </c>
      <c r="I72" s="25">
        <v>61243236186</v>
      </c>
      <c r="J72" s="25">
        <v>212026429966</v>
      </c>
    </row>
    <row r="73" spans="2:11" x14ac:dyDescent="0.25">
      <c r="B73" s="25" t="s">
        <v>222</v>
      </c>
      <c r="C73" s="25">
        <v>21073377714</v>
      </c>
      <c r="D73" s="25">
        <v>41276286952</v>
      </c>
      <c r="E73" s="25">
        <v>16800017337</v>
      </c>
      <c r="F73" s="25">
        <v>23364070516</v>
      </c>
      <c r="G73" s="25">
        <v>22565717316</v>
      </c>
      <c r="H73" s="25">
        <v>49762767685</v>
      </c>
      <c r="I73" s="25">
        <v>19315760392</v>
      </c>
      <c r="J73" s="25">
        <v>15738902817</v>
      </c>
    </row>
    <row r="74" spans="2:11" x14ac:dyDescent="0.25">
      <c r="B74" s="25" t="s">
        <v>223</v>
      </c>
      <c r="C74" s="25">
        <v>207612179388</v>
      </c>
      <c r="D74" s="25">
        <v>253868330601</v>
      </c>
      <c r="E74" s="25">
        <v>393322245131</v>
      </c>
      <c r="F74" s="25">
        <v>323331754597</v>
      </c>
      <c r="G74" s="25">
        <v>272230345287</v>
      </c>
      <c r="H74" s="25">
        <v>250747243998</v>
      </c>
      <c r="I74" s="25">
        <v>510401576940</v>
      </c>
      <c r="J74" s="25">
        <v>638817232701</v>
      </c>
    </row>
    <row r="75" spans="2:11" x14ac:dyDescent="0.25">
      <c r="B75" s="25" t="s">
        <v>224</v>
      </c>
      <c r="C75" s="25">
        <v>0</v>
      </c>
      <c r="D75" s="25">
        <v>0</v>
      </c>
      <c r="E75" s="25">
        <v>0</v>
      </c>
      <c r="F75" s="25">
        <v>0</v>
      </c>
      <c r="G75" s="25">
        <v>0</v>
      </c>
      <c r="H75" s="25">
        <v>0</v>
      </c>
      <c r="I75" s="25">
        <v>0</v>
      </c>
      <c r="J75" s="25">
        <v>0</v>
      </c>
    </row>
    <row r="76" spans="2:11" x14ac:dyDescent="0.25">
      <c r="B76" s="25" t="s">
        <v>225</v>
      </c>
      <c r="C76" s="25">
        <v>0</v>
      </c>
      <c r="D76" s="25">
        <v>0</v>
      </c>
      <c r="E76" s="25">
        <v>0</v>
      </c>
      <c r="F76" s="25">
        <v>0</v>
      </c>
      <c r="G76" s="25">
        <v>0</v>
      </c>
      <c r="H76" s="25">
        <v>0</v>
      </c>
      <c r="I76" s="25">
        <v>0</v>
      </c>
      <c r="J76" s="25">
        <v>0</v>
      </c>
    </row>
    <row r="77" spans="2:11" x14ac:dyDescent="0.25">
      <c r="B77" s="25" t="s">
        <v>226</v>
      </c>
      <c r="C77" s="25">
        <v>3697306919</v>
      </c>
      <c r="D77" s="25">
        <v>6210572002</v>
      </c>
      <c r="E77" s="25">
        <v>863073444</v>
      </c>
      <c r="F77" s="25">
        <v>1198181807</v>
      </c>
      <c r="G77" s="25">
        <v>384035512</v>
      </c>
      <c r="H77" s="25">
        <v>1148548246</v>
      </c>
      <c r="I77" s="25">
        <v>2533430020</v>
      </c>
      <c r="J77" s="25">
        <v>814726991</v>
      </c>
    </row>
    <row r="78" spans="2:11" x14ac:dyDescent="0.25">
      <c r="B78" s="25" t="s">
        <v>227</v>
      </c>
      <c r="C78" s="25">
        <v>69498860042</v>
      </c>
      <c r="D78" s="25">
        <v>172698887343</v>
      </c>
      <c r="E78" s="25">
        <v>115174253633</v>
      </c>
      <c r="F78" s="25">
        <v>138745233040</v>
      </c>
      <c r="G78" s="25">
        <v>184814836336</v>
      </c>
      <c r="H78" s="25">
        <v>272105129696</v>
      </c>
      <c r="I78" s="25">
        <v>227590132058</v>
      </c>
      <c r="J78" s="25">
        <v>375053123060</v>
      </c>
    </row>
    <row r="79" spans="2:11" x14ac:dyDescent="0.25">
      <c r="B79" s="25" t="s">
        <v>228</v>
      </c>
      <c r="C79" s="25">
        <v>0</v>
      </c>
      <c r="D79" s="25">
        <v>4057066852</v>
      </c>
      <c r="E79" s="25">
        <v>0</v>
      </c>
      <c r="F79" s="25">
        <v>348484114</v>
      </c>
      <c r="G79" s="25">
        <v>0</v>
      </c>
      <c r="H79" s="25">
        <v>0</v>
      </c>
      <c r="I79" s="25">
        <v>10902945445</v>
      </c>
      <c r="J79" s="25">
        <v>0</v>
      </c>
    </row>
    <row r="80" spans="2:11" x14ac:dyDescent="0.25">
      <c r="B80" s="25" t="s">
        <v>229</v>
      </c>
      <c r="C80" s="25">
        <v>10150473266</v>
      </c>
      <c r="D80" s="25">
        <v>9338181038</v>
      </c>
      <c r="E80" s="25">
        <v>8500274268</v>
      </c>
      <c r="F80" s="25">
        <v>30467745249</v>
      </c>
      <c r="G80" s="25">
        <v>30289208249</v>
      </c>
      <c r="H80" s="25">
        <v>29403249559</v>
      </c>
      <c r="I80" s="25">
        <v>26014510892</v>
      </c>
      <c r="J80" s="25">
        <v>25905267892</v>
      </c>
    </row>
    <row r="81" spans="2:10" x14ac:dyDescent="0.25">
      <c r="B81" s="25" t="s">
        <v>230</v>
      </c>
      <c r="C81" s="25">
        <v>0</v>
      </c>
      <c r="D81" s="25">
        <v>0</v>
      </c>
      <c r="E81" s="25">
        <v>0</v>
      </c>
      <c r="F81" s="25">
        <v>0</v>
      </c>
      <c r="G81" s="25">
        <v>0</v>
      </c>
      <c r="H81" s="25">
        <v>0</v>
      </c>
      <c r="I81" s="25">
        <v>0</v>
      </c>
      <c r="J81" s="25">
        <v>0</v>
      </c>
    </row>
    <row r="82" spans="2:10" x14ac:dyDescent="0.25">
      <c r="B82" s="25" t="s">
        <v>231</v>
      </c>
      <c r="C82" s="25">
        <v>0</v>
      </c>
      <c r="D82" s="25">
        <v>0</v>
      </c>
      <c r="E82" s="25">
        <v>0</v>
      </c>
      <c r="F82" s="25">
        <v>0</v>
      </c>
      <c r="G82" s="25">
        <v>0</v>
      </c>
      <c r="H82" s="25">
        <v>0</v>
      </c>
      <c r="I82" s="25">
        <v>0</v>
      </c>
      <c r="J82" s="25">
        <v>0</v>
      </c>
    </row>
    <row r="83" spans="2:10" x14ac:dyDescent="0.25">
      <c r="B83" s="25" t="s">
        <v>45</v>
      </c>
      <c r="C83" s="25">
        <v>6502325087598</v>
      </c>
      <c r="D83" s="25">
        <v>6019412828424</v>
      </c>
      <c r="E83" s="25">
        <v>5808671814703</v>
      </c>
      <c r="F83" s="25">
        <v>4164958076870</v>
      </c>
      <c r="G83" s="25">
        <v>4266752115094</v>
      </c>
      <c r="H83" s="25">
        <v>4929084930370</v>
      </c>
      <c r="I83" s="25">
        <v>4861235244365</v>
      </c>
      <c r="J83" s="25">
        <v>5093180959503</v>
      </c>
    </row>
    <row r="84" spans="2:10" x14ac:dyDescent="0.25">
      <c r="B84" s="25" t="s">
        <v>232</v>
      </c>
      <c r="C84" s="25">
        <v>0</v>
      </c>
      <c r="D84" s="25">
        <v>0</v>
      </c>
      <c r="E84" s="25">
        <v>0</v>
      </c>
      <c r="F84" s="25">
        <v>0</v>
      </c>
      <c r="G84" s="25">
        <v>0</v>
      </c>
      <c r="H84" s="25">
        <v>23477412247</v>
      </c>
      <c r="I84" s="25">
        <v>0</v>
      </c>
      <c r="J84" s="25">
        <v>0</v>
      </c>
    </row>
    <row r="85" spans="2:10" x14ac:dyDescent="0.25">
      <c r="B85" s="25" t="s">
        <v>233</v>
      </c>
      <c r="C85" s="25">
        <v>2279924165</v>
      </c>
      <c r="D85" s="25">
        <v>2823444108</v>
      </c>
      <c r="E85" s="25">
        <v>0</v>
      </c>
      <c r="F85" s="25">
        <v>0</v>
      </c>
      <c r="G85" s="25">
        <v>1139921689</v>
      </c>
      <c r="H85" s="25">
        <v>0</v>
      </c>
      <c r="I85" s="25">
        <v>0</v>
      </c>
      <c r="J85" s="25">
        <v>4418515068</v>
      </c>
    </row>
    <row r="86" spans="2:10" x14ac:dyDescent="0.25">
      <c r="B86" s="25" t="s">
        <v>234</v>
      </c>
      <c r="C86" s="25">
        <v>0</v>
      </c>
      <c r="D86" s="25">
        <v>0</v>
      </c>
      <c r="E86" s="25">
        <v>0</v>
      </c>
      <c r="F86" s="25">
        <v>0</v>
      </c>
      <c r="G86" s="25">
        <v>0</v>
      </c>
      <c r="H86" s="25">
        <v>0</v>
      </c>
      <c r="I86" s="25">
        <v>0</v>
      </c>
      <c r="J86" s="25">
        <v>0</v>
      </c>
    </row>
    <row r="87" spans="2:10" x14ac:dyDescent="0.25">
      <c r="B87" s="25" t="s">
        <v>235</v>
      </c>
      <c r="C87" s="25">
        <v>0</v>
      </c>
      <c r="D87" s="25">
        <v>0</v>
      </c>
      <c r="E87" s="25">
        <v>0</v>
      </c>
      <c r="F87" s="25">
        <v>0</v>
      </c>
      <c r="G87" s="25">
        <v>0</v>
      </c>
      <c r="H87" s="25">
        <v>0</v>
      </c>
      <c r="I87" s="25">
        <v>0</v>
      </c>
      <c r="J87" s="25">
        <v>0</v>
      </c>
    </row>
    <row r="88" spans="2:10" x14ac:dyDescent="0.25">
      <c r="B88" s="25" t="s">
        <v>236</v>
      </c>
      <c r="C88" s="25">
        <v>4547020870754</v>
      </c>
      <c r="D88" s="25">
        <v>4319390519439</v>
      </c>
      <c r="E88" s="25">
        <v>2552832649919</v>
      </c>
      <c r="F88" s="25">
        <v>20316995823</v>
      </c>
      <c r="G88" s="25">
        <v>20268156189</v>
      </c>
      <c r="H88" s="25">
        <v>20020719125</v>
      </c>
      <c r="I88" s="25">
        <v>22913610386</v>
      </c>
      <c r="J88" s="25">
        <v>22836259760</v>
      </c>
    </row>
    <row r="89" spans="2:10" x14ac:dyDescent="0.25">
      <c r="B89" s="25" t="s">
        <v>237</v>
      </c>
      <c r="C89" s="25">
        <v>1948624012457</v>
      </c>
      <c r="D89" s="25">
        <v>1696620946667</v>
      </c>
      <c r="E89" s="25">
        <v>3229390396977</v>
      </c>
      <c r="F89" s="25">
        <v>4114004113479</v>
      </c>
      <c r="G89" s="25">
        <v>4202282598114</v>
      </c>
      <c r="H89" s="25">
        <v>4844319154745</v>
      </c>
      <c r="I89" s="25">
        <v>4777612762092</v>
      </c>
      <c r="J89" s="25">
        <v>4988349338679</v>
      </c>
    </row>
    <row r="90" spans="2:10" x14ac:dyDescent="0.25">
      <c r="B90" s="25" t="s">
        <v>238</v>
      </c>
      <c r="C90" s="25">
        <v>0</v>
      </c>
      <c r="D90" s="25">
        <v>0</v>
      </c>
      <c r="E90" s="25">
        <v>0</v>
      </c>
      <c r="F90" s="25">
        <v>0</v>
      </c>
      <c r="G90" s="25">
        <v>0</v>
      </c>
      <c r="H90" s="25">
        <v>0</v>
      </c>
      <c r="I90" s="25">
        <v>0</v>
      </c>
      <c r="J90" s="25">
        <v>0</v>
      </c>
    </row>
    <row r="91" spans="2:10" x14ac:dyDescent="0.25">
      <c r="B91" s="25" t="s">
        <v>239</v>
      </c>
      <c r="C91" s="25">
        <v>0</v>
      </c>
      <c r="D91" s="25">
        <v>0</v>
      </c>
      <c r="E91" s="25">
        <v>6138911800</v>
      </c>
      <c r="F91" s="25">
        <v>26767594004</v>
      </c>
      <c r="G91" s="25">
        <v>26807670827</v>
      </c>
      <c r="H91" s="25">
        <v>26767594004</v>
      </c>
      <c r="I91" s="25">
        <v>50138911800</v>
      </c>
      <c r="J91" s="25">
        <v>75174349788</v>
      </c>
    </row>
    <row r="92" spans="2:10" x14ac:dyDescent="0.25">
      <c r="B92" s="25" t="s">
        <v>240</v>
      </c>
      <c r="C92" s="25">
        <v>0</v>
      </c>
      <c r="D92" s="25">
        <v>0</v>
      </c>
      <c r="E92" s="25">
        <v>0</v>
      </c>
      <c r="F92" s="25">
        <v>0</v>
      </c>
      <c r="G92" s="25">
        <v>0</v>
      </c>
      <c r="H92" s="25">
        <v>0</v>
      </c>
      <c r="I92" s="25">
        <v>0</v>
      </c>
      <c r="J92" s="25">
        <v>0</v>
      </c>
    </row>
    <row r="93" spans="2:10" x14ac:dyDescent="0.25">
      <c r="B93" s="25" t="s">
        <v>241</v>
      </c>
      <c r="C93" s="25">
        <v>4400280222</v>
      </c>
      <c r="D93" s="25">
        <v>662523106</v>
      </c>
      <c r="E93" s="25">
        <v>4598333852</v>
      </c>
      <c r="F93" s="25">
        <v>3869373564</v>
      </c>
      <c r="G93" s="25">
        <v>2195677360</v>
      </c>
      <c r="H93" s="25">
        <v>1268607976</v>
      </c>
      <c r="I93" s="25">
        <v>646015918</v>
      </c>
      <c r="J93" s="25">
        <v>364607075</v>
      </c>
    </row>
    <row r="94" spans="2:10" x14ac:dyDescent="0.25">
      <c r="B94" s="25" t="s">
        <v>242</v>
      </c>
      <c r="C94" s="25">
        <v>0</v>
      </c>
      <c r="D94" s="25">
        <v>-84604896</v>
      </c>
      <c r="E94" s="25">
        <v>15711522155</v>
      </c>
      <c r="F94" s="25">
        <v>0</v>
      </c>
      <c r="G94" s="25">
        <v>14058090915</v>
      </c>
      <c r="H94" s="25">
        <v>13231442273</v>
      </c>
      <c r="I94" s="25">
        <v>9923944169</v>
      </c>
      <c r="J94" s="25">
        <v>2037889133</v>
      </c>
    </row>
    <row r="95" spans="2:10" x14ac:dyDescent="0.25">
      <c r="B95" s="25" t="s">
        <v>243</v>
      </c>
      <c r="C95" s="25">
        <v>0</v>
      </c>
      <c r="D95" s="25">
        <v>0</v>
      </c>
      <c r="E95" s="25">
        <v>0</v>
      </c>
      <c r="F95" s="25">
        <v>0</v>
      </c>
      <c r="G95" s="25">
        <v>0</v>
      </c>
      <c r="H95" s="25">
        <v>0</v>
      </c>
      <c r="I95" s="25">
        <v>0</v>
      </c>
      <c r="J95" s="25">
        <v>0</v>
      </c>
    </row>
    <row r="96" spans="2:10" x14ac:dyDescent="0.25">
      <c r="B96" s="25" t="s">
        <v>244</v>
      </c>
      <c r="C96" s="25">
        <v>2360519720192</v>
      </c>
      <c r="D96" s="25">
        <v>2626305768875</v>
      </c>
      <c r="E96" s="25">
        <v>2950073651833</v>
      </c>
      <c r="F96" s="25">
        <v>3004004386471</v>
      </c>
      <c r="G96" s="25">
        <v>3223229009487</v>
      </c>
      <c r="H96" s="25">
        <v>3185241463758</v>
      </c>
      <c r="I96" s="25">
        <v>3428066562908</v>
      </c>
      <c r="J96" s="25">
        <v>3753191471437</v>
      </c>
    </row>
    <row r="97" spans="2:10" x14ac:dyDescent="0.25">
      <c r="B97" s="25" t="s">
        <v>46</v>
      </c>
      <c r="C97" s="25">
        <v>2360519720192</v>
      </c>
      <c r="D97" s="25">
        <v>2626305768875</v>
      </c>
      <c r="E97" s="25">
        <v>2950073651833</v>
      </c>
      <c r="F97" s="25">
        <v>3004004386471</v>
      </c>
      <c r="G97" s="25">
        <v>3223229009487</v>
      </c>
      <c r="H97" s="25">
        <v>3185241463758</v>
      </c>
      <c r="I97" s="25">
        <v>3428066562908</v>
      </c>
      <c r="J97" s="25">
        <v>3753191471437</v>
      </c>
    </row>
    <row r="98" spans="2:10" x14ac:dyDescent="0.25">
      <c r="B98" s="25" t="s">
        <v>245</v>
      </c>
      <c r="C98" s="25">
        <v>949520360000</v>
      </c>
      <c r="D98" s="25">
        <v>949520360000</v>
      </c>
      <c r="E98" s="25">
        <v>949520360000</v>
      </c>
      <c r="F98" s="25">
        <v>1186812890000</v>
      </c>
      <c r="G98" s="25">
        <v>1186812890000</v>
      </c>
      <c r="H98" s="25">
        <v>1186812890000</v>
      </c>
      <c r="I98" s="25">
        <v>1186812890000</v>
      </c>
      <c r="J98" s="25">
        <v>1542750180000</v>
      </c>
    </row>
    <row r="99" spans="2:10" x14ac:dyDescent="0.25">
      <c r="B99" s="25" t="s">
        <v>246</v>
      </c>
      <c r="C99" s="25">
        <v>-171550000</v>
      </c>
      <c r="D99" s="25">
        <v>-171550000</v>
      </c>
      <c r="E99" s="25">
        <v>-171550000</v>
      </c>
      <c r="F99" s="25">
        <v>-171550000</v>
      </c>
      <c r="G99" s="25">
        <v>-171550000</v>
      </c>
      <c r="H99" s="25">
        <v>-171550000</v>
      </c>
      <c r="I99" s="25">
        <v>-171550000</v>
      </c>
      <c r="J99" s="25">
        <v>-171550000</v>
      </c>
    </row>
    <row r="100" spans="2:10" x14ac:dyDescent="0.25">
      <c r="B100" s="25" t="s">
        <v>247</v>
      </c>
      <c r="C100" s="25">
        <v>0</v>
      </c>
      <c r="D100" s="25">
        <v>0</v>
      </c>
      <c r="E100" s="25">
        <v>0</v>
      </c>
      <c r="F100" s="25">
        <v>0</v>
      </c>
      <c r="G100" s="25">
        <v>0</v>
      </c>
      <c r="H100" s="25">
        <v>0</v>
      </c>
      <c r="I100" s="25">
        <v>0</v>
      </c>
      <c r="J100" s="25">
        <v>0</v>
      </c>
    </row>
    <row r="101" spans="2:10" x14ac:dyDescent="0.25">
      <c r="B101" s="25" t="s">
        <v>248</v>
      </c>
      <c r="C101" s="25">
        <v>38659815182</v>
      </c>
      <c r="D101" s="25">
        <v>38659815182</v>
      </c>
      <c r="E101" s="25">
        <v>43952796000</v>
      </c>
      <c r="F101" s="25">
        <v>105757093374</v>
      </c>
      <c r="G101" s="25">
        <v>105757024375</v>
      </c>
      <c r="H101" s="25">
        <v>105757024375</v>
      </c>
      <c r="I101" s="25">
        <v>105877949364</v>
      </c>
      <c r="J101" s="25">
        <v>96397029364</v>
      </c>
    </row>
    <row r="102" spans="2:10" x14ac:dyDescent="0.25">
      <c r="B102" s="25" t="s">
        <v>249</v>
      </c>
      <c r="C102" s="25">
        <v>-326149000</v>
      </c>
      <c r="D102" s="25">
        <v>-326149000</v>
      </c>
      <c r="E102" s="25">
        <v>-326270000</v>
      </c>
      <c r="F102" s="25">
        <v>-326270000</v>
      </c>
      <c r="G102" s="25">
        <v>-326270000</v>
      </c>
      <c r="H102" s="25">
        <v>-326270000</v>
      </c>
      <c r="I102" s="25">
        <v>-326270000</v>
      </c>
      <c r="J102" s="25">
        <v>-326270000</v>
      </c>
    </row>
    <row r="103" spans="2:10" x14ac:dyDescent="0.25">
      <c r="B103" s="25" t="s">
        <v>250</v>
      </c>
      <c r="C103" s="25">
        <v>0</v>
      </c>
      <c r="D103" s="25">
        <v>0</v>
      </c>
      <c r="E103" s="25">
        <v>923499018</v>
      </c>
      <c r="F103" s="25">
        <v>0</v>
      </c>
      <c r="G103" s="25">
        <v>0</v>
      </c>
      <c r="H103" s="25">
        <v>0</v>
      </c>
      <c r="I103" s="25">
        <v>0</v>
      </c>
      <c r="J103" s="25">
        <v>0</v>
      </c>
    </row>
    <row r="104" spans="2:10" x14ac:dyDescent="0.25">
      <c r="B104" s="25" t="s">
        <v>251</v>
      </c>
      <c r="C104" s="25">
        <v>-473945791</v>
      </c>
      <c r="D104" s="25">
        <v>-232222926</v>
      </c>
      <c r="E104" s="25">
        <v>0</v>
      </c>
      <c r="F104" s="25">
        <v>-2523916205</v>
      </c>
      <c r="G104" s="25">
        <v>-7961746363</v>
      </c>
      <c r="H104" s="25">
        <v>-11242827338</v>
      </c>
      <c r="I104" s="25">
        <v>-23933643336</v>
      </c>
      <c r="J104" s="25">
        <v>-29377238044</v>
      </c>
    </row>
    <row r="105" spans="2:10" x14ac:dyDescent="0.25">
      <c r="B105" s="25" t="s">
        <v>252</v>
      </c>
      <c r="C105" s="25">
        <v>28674322860</v>
      </c>
      <c r="D105" s="25">
        <v>22777568792</v>
      </c>
      <c r="E105" s="25">
        <v>25356040934</v>
      </c>
      <c r="F105" s="25">
        <v>51211243573</v>
      </c>
      <c r="G105" s="25">
        <v>51212316963</v>
      </c>
      <c r="H105" s="25">
        <v>51212316963</v>
      </c>
      <c r="I105" s="25">
        <v>51211243573</v>
      </c>
      <c r="J105" s="25">
        <v>51211243573</v>
      </c>
    </row>
    <row r="106" spans="2:10" x14ac:dyDescent="0.25">
      <c r="B106" s="25" t="s">
        <v>253</v>
      </c>
      <c r="C106" s="25">
        <v>0</v>
      </c>
      <c r="D106" s="25">
        <v>0</v>
      </c>
      <c r="E106" s="25">
        <v>0</v>
      </c>
      <c r="F106" s="25">
        <v>0</v>
      </c>
      <c r="G106" s="25">
        <v>0</v>
      </c>
      <c r="H106" s="25">
        <v>0</v>
      </c>
      <c r="I106" s="25">
        <v>0</v>
      </c>
      <c r="J106" s="25">
        <v>0</v>
      </c>
    </row>
    <row r="107" spans="2:10" x14ac:dyDescent="0.25">
      <c r="B107" s="25" t="s">
        <v>254</v>
      </c>
      <c r="C107" s="25">
        <v>0</v>
      </c>
      <c r="D107" s="25">
        <v>0</v>
      </c>
      <c r="E107" s="25">
        <v>0</v>
      </c>
      <c r="F107" s="25">
        <v>0</v>
      </c>
      <c r="G107" s="25">
        <v>0</v>
      </c>
      <c r="H107" s="25">
        <v>0</v>
      </c>
      <c r="I107" s="25">
        <v>0</v>
      </c>
      <c r="J107" s="25">
        <v>0</v>
      </c>
    </row>
    <row r="108" spans="2:10" x14ac:dyDescent="0.25">
      <c r="B108" s="25" t="s">
        <v>255</v>
      </c>
      <c r="C108" s="25">
        <v>422800885660</v>
      </c>
      <c r="D108" s="25">
        <v>734838077480</v>
      </c>
      <c r="E108" s="25">
        <v>1022446047903</v>
      </c>
      <c r="F108" s="25">
        <v>694031908141</v>
      </c>
      <c r="G108" s="25">
        <v>925723737733</v>
      </c>
      <c r="H108" s="25">
        <v>1005253644468</v>
      </c>
      <c r="I108" s="25">
        <v>1273988019269</v>
      </c>
      <c r="J108" s="25">
        <v>1178507991302</v>
      </c>
    </row>
    <row r="109" spans="2:10" x14ac:dyDescent="0.25">
      <c r="B109" s="25" t="s">
        <v>256</v>
      </c>
      <c r="C109" s="25">
        <v>283598462750</v>
      </c>
      <c r="D109" s="25">
        <v>127332007291</v>
      </c>
      <c r="E109" s="25">
        <v>814642223984</v>
      </c>
      <c r="F109" s="25">
        <v>536091666542</v>
      </c>
      <c r="G109" s="25">
        <v>280811540078</v>
      </c>
      <c r="H109" s="25">
        <v>162981755764</v>
      </c>
      <c r="I109" s="25">
        <v>1091793079914</v>
      </c>
      <c r="J109" s="25">
        <v>805266069975</v>
      </c>
    </row>
    <row r="110" spans="2:10" x14ac:dyDescent="0.25">
      <c r="B110" s="25" t="s">
        <v>257</v>
      </c>
      <c r="C110" s="25">
        <v>139202422910</v>
      </c>
      <c r="D110" s="25">
        <v>607506070189</v>
      </c>
      <c r="E110" s="25">
        <v>207803823919</v>
      </c>
      <c r="F110" s="25">
        <v>157940241599</v>
      </c>
      <c r="G110" s="25">
        <v>644912197655</v>
      </c>
      <c r="H110" s="25">
        <v>842271888704</v>
      </c>
      <c r="I110" s="25">
        <v>182194939355</v>
      </c>
      <c r="J110" s="25">
        <v>373241921327</v>
      </c>
    </row>
    <row r="111" spans="2:10" x14ac:dyDescent="0.25">
      <c r="B111" s="25" t="s">
        <v>258</v>
      </c>
      <c r="C111" s="25">
        <v>0</v>
      </c>
      <c r="D111" s="25">
        <v>0</v>
      </c>
      <c r="E111" s="25">
        <v>0</v>
      </c>
      <c r="F111" s="25">
        <v>0</v>
      </c>
      <c r="G111" s="25">
        <v>0</v>
      </c>
      <c r="H111" s="25">
        <v>0</v>
      </c>
      <c r="I111" s="25">
        <v>0</v>
      </c>
      <c r="J111" s="25">
        <v>0</v>
      </c>
    </row>
    <row r="112" spans="2:10" x14ac:dyDescent="0.25">
      <c r="B112" s="25" t="s">
        <v>259</v>
      </c>
      <c r="C112" s="25">
        <v>0</v>
      </c>
      <c r="D112" s="25">
        <v>0</v>
      </c>
      <c r="E112" s="25">
        <v>0</v>
      </c>
      <c r="F112" s="25">
        <v>0</v>
      </c>
      <c r="G112" s="25">
        <v>0</v>
      </c>
      <c r="H112" s="25">
        <v>0</v>
      </c>
      <c r="I112" s="25">
        <v>0</v>
      </c>
      <c r="J112" s="25">
        <v>0</v>
      </c>
    </row>
    <row r="113" spans="2:10" x14ac:dyDescent="0.25">
      <c r="B113" s="25" t="s">
        <v>260</v>
      </c>
      <c r="C113" s="25">
        <v>921835981281</v>
      </c>
      <c r="D113" s="25">
        <v>881239869347</v>
      </c>
      <c r="E113" s="25">
        <v>908372727978</v>
      </c>
      <c r="F113" s="25">
        <v>969212987588</v>
      </c>
      <c r="G113" s="25">
        <v>962182606779</v>
      </c>
      <c r="H113" s="25">
        <v>847946235290</v>
      </c>
      <c r="I113" s="25">
        <v>834607924038</v>
      </c>
      <c r="J113" s="25">
        <v>914200085242</v>
      </c>
    </row>
    <row r="114" spans="2:10" x14ac:dyDescent="0.25">
      <c r="B114" s="25" t="s">
        <v>261</v>
      </c>
      <c r="C114" s="25">
        <v>0</v>
      </c>
      <c r="D114" s="25">
        <v>0</v>
      </c>
      <c r="E114" s="25">
        <v>0</v>
      </c>
      <c r="F114" s="25">
        <v>0</v>
      </c>
      <c r="G114" s="25">
        <v>0</v>
      </c>
      <c r="H114" s="25">
        <v>0</v>
      </c>
      <c r="I114" s="25">
        <v>0</v>
      </c>
      <c r="J114" s="25">
        <v>0</v>
      </c>
    </row>
    <row r="115" spans="2:10" x14ac:dyDescent="0.25">
      <c r="B115" s="25" t="s">
        <v>262</v>
      </c>
      <c r="C115" s="25">
        <v>0</v>
      </c>
      <c r="D115" s="25">
        <v>0</v>
      </c>
      <c r="E115" s="25">
        <v>0</v>
      </c>
      <c r="F115" s="25">
        <v>0</v>
      </c>
      <c r="G115" s="25">
        <v>0</v>
      </c>
      <c r="H115" s="25">
        <v>0</v>
      </c>
      <c r="I115" s="25">
        <v>0</v>
      </c>
      <c r="J115" s="25">
        <v>0</v>
      </c>
    </row>
    <row r="116" spans="2:10" x14ac:dyDescent="0.25">
      <c r="B116" s="25" t="s">
        <v>263</v>
      </c>
      <c r="C116" s="25">
        <v>0</v>
      </c>
      <c r="D116" s="25">
        <v>0</v>
      </c>
      <c r="E116" s="25">
        <v>0</v>
      </c>
      <c r="F116" s="25">
        <v>0</v>
      </c>
      <c r="G116" s="25">
        <v>0</v>
      </c>
      <c r="H116" s="25">
        <v>0</v>
      </c>
      <c r="I116" s="25">
        <v>0</v>
      </c>
      <c r="J116" s="25">
        <v>0</v>
      </c>
    </row>
    <row r="117" spans="2:10" x14ac:dyDescent="0.25">
      <c r="B117" s="25" t="s">
        <v>264</v>
      </c>
      <c r="C117" s="25">
        <v>0</v>
      </c>
      <c r="D117" s="25">
        <v>0</v>
      </c>
      <c r="E117" s="25">
        <v>0</v>
      </c>
      <c r="F117" s="25">
        <v>0</v>
      </c>
      <c r="G117" s="25">
        <v>0</v>
      </c>
      <c r="H117" s="25">
        <v>0</v>
      </c>
      <c r="I117" s="25">
        <v>0</v>
      </c>
      <c r="J117" s="25">
        <v>0</v>
      </c>
    </row>
    <row r="118" spans="2:10" s="60" customFormat="1" x14ac:dyDescent="0.25">
      <c r="B118" s="59" t="s">
        <v>265</v>
      </c>
      <c r="C118" s="59">
        <v>10351187878253</v>
      </c>
      <c r="D118" s="59">
        <v>10901718484934</v>
      </c>
      <c r="E118" s="59">
        <v>12473689789637</v>
      </c>
      <c r="F118" s="59">
        <v>13486128669906</v>
      </c>
      <c r="G118" s="59">
        <v>13054791158316</v>
      </c>
      <c r="H118" s="59">
        <v>13396702865171</v>
      </c>
      <c r="I118" s="59">
        <v>14232301723863</v>
      </c>
      <c r="J118" s="59">
        <v>13638912057312</v>
      </c>
    </row>
  </sheetData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L24"/>
  <sheetViews>
    <sheetView showGridLines="0" workbookViewId="0">
      <selection sqref="A1:K24"/>
    </sheetView>
  </sheetViews>
  <sheetFormatPr defaultRowHeight="15" x14ac:dyDescent="0.25"/>
  <cols>
    <col min="2" max="2" width="63.7109375" style="6" bestFit="1" customWidth="1"/>
    <col min="3" max="10" width="19" style="6" bestFit="1" customWidth="1"/>
    <col min="11" max="11" width="19.140625" style="6" customWidth="1"/>
  </cols>
  <sheetData>
    <row r="1" spans="1:12" s="55" customFormat="1" ht="18.75" x14ac:dyDescent="0.3">
      <c r="A1" s="61" t="s">
        <v>83</v>
      </c>
      <c r="B1" s="56"/>
      <c r="C1" s="56"/>
      <c r="D1" s="56"/>
      <c r="E1" s="56"/>
      <c r="F1" s="56"/>
      <c r="G1" s="56"/>
      <c r="H1" s="56"/>
      <c r="I1" s="56"/>
      <c r="J1" s="56"/>
      <c r="K1" s="56"/>
    </row>
    <row r="2" spans="1:12" s="75" customFormat="1" x14ac:dyDescent="0.25">
      <c r="B2" s="76" t="s">
        <v>163</v>
      </c>
      <c r="C2" s="76" t="s">
        <v>92</v>
      </c>
      <c r="D2" s="76" t="s">
        <v>93</v>
      </c>
      <c r="E2" s="76" t="s">
        <v>94</v>
      </c>
      <c r="F2" s="76" t="s">
        <v>95</v>
      </c>
      <c r="G2" s="76" t="s">
        <v>88</v>
      </c>
      <c r="H2" s="76" t="s">
        <v>89</v>
      </c>
      <c r="I2" s="76" t="s">
        <v>90</v>
      </c>
      <c r="J2" s="76" t="s">
        <v>91</v>
      </c>
      <c r="K2" s="76"/>
    </row>
    <row r="3" spans="1:12" x14ac:dyDescent="0.25">
      <c r="B3" s="6" t="s">
        <v>47</v>
      </c>
      <c r="C3" s="6">
        <v>696860419692</v>
      </c>
      <c r="D3" s="6">
        <v>1858232372787</v>
      </c>
      <c r="E3" s="6">
        <v>901223235835</v>
      </c>
      <c r="F3" s="6">
        <v>978022462725</v>
      </c>
      <c r="G3" s="6">
        <v>1238823351631</v>
      </c>
      <c r="H3" s="6">
        <v>1209109032987</v>
      </c>
      <c r="I3" s="6">
        <v>1081944063613</v>
      </c>
      <c r="J3" s="6">
        <v>1908402894305</v>
      </c>
      <c r="K3" s="66"/>
    </row>
    <row r="4" spans="1:12" x14ac:dyDescent="0.25">
      <c r="B4" s="6" t="s">
        <v>266</v>
      </c>
      <c r="C4" s="6">
        <v>564322853</v>
      </c>
      <c r="D4" s="6">
        <v>76940863</v>
      </c>
      <c r="E4" s="6">
        <v>0</v>
      </c>
      <c r="F4" s="6">
        <v>197303636</v>
      </c>
      <c r="G4" s="6">
        <v>0</v>
      </c>
      <c r="H4" s="6">
        <v>226211711</v>
      </c>
      <c r="I4" s="6">
        <v>232605388</v>
      </c>
      <c r="J4" s="6">
        <v>-232605388</v>
      </c>
    </row>
    <row r="5" spans="1:12" x14ac:dyDescent="0.25">
      <c r="B5" s="6" t="s">
        <v>48</v>
      </c>
      <c r="C5" s="6">
        <v>696296096839</v>
      </c>
      <c r="D5" s="6">
        <v>1858155431924</v>
      </c>
      <c r="E5" s="6">
        <v>901223235835</v>
      </c>
      <c r="F5" s="6">
        <v>977825159089</v>
      </c>
      <c r="G5" s="6">
        <v>1238823351631</v>
      </c>
      <c r="H5" s="6">
        <v>1208882821276</v>
      </c>
      <c r="I5" s="6">
        <v>1081711458225</v>
      </c>
      <c r="J5" s="6">
        <v>1908635499693</v>
      </c>
    </row>
    <row r="6" spans="1:12" x14ac:dyDescent="0.25">
      <c r="B6" s="6" t="s">
        <v>267</v>
      </c>
      <c r="C6" s="6">
        <v>489438103828</v>
      </c>
      <c r="D6" s="6">
        <v>1075540890768</v>
      </c>
      <c r="E6" s="6">
        <v>476519451550</v>
      </c>
      <c r="F6" s="6">
        <v>519718742944</v>
      </c>
      <c r="G6" s="6">
        <v>755689988626</v>
      </c>
      <c r="H6" s="6">
        <v>790514889159</v>
      </c>
      <c r="I6" s="6">
        <v>658498462255</v>
      </c>
      <c r="J6" s="6">
        <v>1128648901721</v>
      </c>
      <c r="K6" s="66">
        <v>0.89872635266563961</v>
      </c>
    </row>
    <row r="7" spans="1:12" x14ac:dyDescent="0.25">
      <c r="B7" s="6" t="s">
        <v>49</v>
      </c>
      <c r="C7" s="6">
        <v>206857993011</v>
      </c>
      <c r="D7" s="6">
        <v>782614541156</v>
      </c>
      <c r="E7" s="6">
        <v>424703784285</v>
      </c>
      <c r="F7" s="6">
        <v>458106416145</v>
      </c>
      <c r="G7" s="6">
        <v>483133363005</v>
      </c>
      <c r="H7" s="6">
        <v>418367932117</v>
      </c>
      <c r="I7" s="6">
        <v>423212995970</v>
      </c>
      <c r="J7" s="6">
        <v>779986597972</v>
      </c>
      <c r="K7" s="66">
        <v>0.88007805150772134</v>
      </c>
    </row>
    <row r="8" spans="1:12" x14ac:dyDescent="0.25">
      <c r="B8" s="6" t="s">
        <v>268</v>
      </c>
      <c r="C8" s="6">
        <v>2569662671</v>
      </c>
      <c r="D8" s="6">
        <v>30270898150</v>
      </c>
      <c r="E8" s="6">
        <v>3325233792</v>
      </c>
      <c r="F8" s="6">
        <v>26054441079</v>
      </c>
      <c r="G8" s="6">
        <v>8743499279</v>
      </c>
      <c r="H8" s="6">
        <v>20887482106</v>
      </c>
      <c r="I8" s="6">
        <v>6399947661</v>
      </c>
      <c r="J8" s="6">
        <v>26128583503</v>
      </c>
    </row>
    <row r="9" spans="1:12" x14ac:dyDescent="0.25">
      <c r="B9" s="6" t="s">
        <v>269</v>
      </c>
      <c r="C9" s="6">
        <v>22700895580</v>
      </c>
      <c r="D9" s="6">
        <v>49864320648</v>
      </c>
      <c r="E9" s="6">
        <v>44532007646</v>
      </c>
      <c r="F9" s="6">
        <v>89718031657</v>
      </c>
      <c r="G9" s="6">
        <v>83304342966</v>
      </c>
      <c r="H9" s="6">
        <v>75748364560</v>
      </c>
      <c r="I9" s="6">
        <v>79022022922</v>
      </c>
      <c r="J9" s="6">
        <v>102352374819</v>
      </c>
      <c r="L9" s="27"/>
    </row>
    <row r="10" spans="1:12" x14ac:dyDescent="0.25">
      <c r="B10" s="6" t="s">
        <v>50</v>
      </c>
      <c r="C10" s="6">
        <v>18341554299</v>
      </c>
      <c r="D10" s="6">
        <v>43330880323</v>
      </c>
      <c r="E10" s="6">
        <v>44253258741</v>
      </c>
      <c r="F10" s="6">
        <v>52009190996</v>
      </c>
      <c r="G10" s="6">
        <v>81925270085</v>
      </c>
      <c r="H10" s="6">
        <v>64280835206</v>
      </c>
      <c r="I10" s="6">
        <v>77591112022</v>
      </c>
      <c r="J10" s="6">
        <v>103186768291</v>
      </c>
      <c r="L10" s="67"/>
    </row>
    <row r="11" spans="1:12" x14ac:dyDescent="0.25">
      <c r="B11" s="6" t="s">
        <v>270</v>
      </c>
      <c r="C11" s="6">
        <v>-1547235605</v>
      </c>
      <c r="D11" s="6">
        <v>1547235605</v>
      </c>
      <c r="E11" s="6">
        <v>0</v>
      </c>
      <c r="F11" s="6">
        <v>0</v>
      </c>
      <c r="G11" s="6">
        <v>0</v>
      </c>
      <c r="H11" s="6">
        <v>0</v>
      </c>
      <c r="I11" s="6">
        <v>0</v>
      </c>
      <c r="J11" s="6">
        <v>0</v>
      </c>
    </row>
    <row r="12" spans="1:12" x14ac:dyDescent="0.25">
      <c r="B12" s="6" t="s">
        <v>271</v>
      </c>
      <c r="C12" s="6">
        <v>2768167457</v>
      </c>
      <c r="D12" s="6">
        <v>24700243291</v>
      </c>
      <c r="E12" s="6">
        <v>14704055813</v>
      </c>
      <c r="F12" s="6">
        <v>14891096979</v>
      </c>
      <c r="G12" s="6">
        <v>8202822300</v>
      </c>
      <c r="H12" s="6">
        <v>10865050398</v>
      </c>
      <c r="I12" s="6">
        <v>9351553684</v>
      </c>
      <c r="J12" s="6">
        <v>1014697851</v>
      </c>
    </row>
    <row r="13" spans="1:12" x14ac:dyDescent="0.25">
      <c r="B13" s="6" t="s">
        <v>272</v>
      </c>
      <c r="C13" s="6">
        <v>38960453640</v>
      </c>
      <c r="D13" s="6">
        <v>73830311799</v>
      </c>
      <c r="E13" s="6">
        <v>46202313191</v>
      </c>
      <c r="F13" s="6">
        <v>68791124197</v>
      </c>
      <c r="G13" s="6">
        <v>47006425420</v>
      </c>
      <c r="H13" s="6">
        <v>68216446878</v>
      </c>
      <c r="I13" s="6">
        <v>45171921746</v>
      </c>
      <c r="J13" s="6">
        <v>32935274654</v>
      </c>
    </row>
    <row r="14" spans="1:12" x14ac:dyDescent="0.25">
      <c r="B14" s="6" t="s">
        <v>51</v>
      </c>
      <c r="C14" s="6">
        <v>143450903400</v>
      </c>
      <c r="D14" s="6">
        <v>666037799173</v>
      </c>
      <c r="E14" s="6">
        <v>322590641427</v>
      </c>
      <c r="F14" s="6">
        <v>310760604391</v>
      </c>
      <c r="G14" s="6">
        <v>353363271598</v>
      </c>
      <c r="H14" s="6">
        <v>284425552387</v>
      </c>
      <c r="I14" s="6">
        <v>296067445279</v>
      </c>
      <c r="J14" s="6">
        <v>669812834151</v>
      </c>
    </row>
    <row r="15" spans="1:12" x14ac:dyDescent="0.25">
      <c r="B15" s="6" t="s">
        <v>273</v>
      </c>
      <c r="C15" s="6">
        <v>4662083319</v>
      </c>
      <c r="D15" s="6">
        <v>42584678859</v>
      </c>
      <c r="E15" s="6">
        <v>2558682465</v>
      </c>
      <c r="F15" s="6">
        <v>-3366230094</v>
      </c>
      <c r="G15" s="6">
        <v>7083979048</v>
      </c>
      <c r="H15" s="6">
        <v>30860867554</v>
      </c>
      <c r="I15" s="6">
        <v>1263782081</v>
      </c>
      <c r="J15" s="6">
        <v>2066352865</v>
      </c>
    </row>
    <row r="16" spans="1:12" x14ac:dyDescent="0.25">
      <c r="B16" s="6" t="s">
        <v>274</v>
      </c>
      <c r="C16" s="6">
        <v>1571249950</v>
      </c>
      <c r="D16" s="6">
        <v>22617631893</v>
      </c>
      <c r="E16" s="6">
        <v>4632468170</v>
      </c>
      <c r="F16" s="6">
        <v>265455770</v>
      </c>
      <c r="G16" s="6">
        <v>3686050021</v>
      </c>
      <c r="H16" s="6">
        <v>13919810256</v>
      </c>
      <c r="I16" s="6">
        <v>2212961381</v>
      </c>
      <c r="J16" s="6">
        <v>3444387638</v>
      </c>
    </row>
    <row r="17" spans="2:10" x14ac:dyDescent="0.25">
      <c r="B17" s="6" t="s">
        <v>275</v>
      </c>
      <c r="C17" s="6">
        <v>3090833369</v>
      </c>
      <c r="D17" s="6">
        <v>19967046966</v>
      </c>
      <c r="E17" s="6">
        <v>-2073785705</v>
      </c>
      <c r="F17" s="6">
        <v>-3631685864</v>
      </c>
      <c r="G17" s="6">
        <v>3397929027</v>
      </c>
      <c r="H17" s="6">
        <v>16941057298</v>
      </c>
      <c r="I17" s="6">
        <v>-949179300</v>
      </c>
      <c r="J17" s="6">
        <v>-1378034773</v>
      </c>
    </row>
    <row r="18" spans="2:10" x14ac:dyDescent="0.25">
      <c r="B18" s="6" t="s">
        <v>52</v>
      </c>
      <c r="C18" s="6">
        <v>146541736769</v>
      </c>
      <c r="D18" s="6">
        <v>686004846139</v>
      </c>
      <c r="E18" s="6">
        <v>320516855722</v>
      </c>
      <c r="F18" s="6">
        <v>307128918527</v>
      </c>
      <c r="G18" s="6">
        <v>356761200625</v>
      </c>
      <c r="H18" s="6">
        <v>301366609685</v>
      </c>
      <c r="I18" s="6">
        <v>295118265979</v>
      </c>
      <c r="J18" s="6">
        <v>668434799378</v>
      </c>
    </row>
    <row r="19" spans="2:10" x14ac:dyDescent="0.25">
      <c r="B19" s="6" t="s">
        <v>276</v>
      </c>
      <c r="C19" s="6">
        <v>2267545365</v>
      </c>
      <c r="D19" s="6">
        <v>181338779213</v>
      </c>
      <c r="E19" s="6">
        <v>53529315923</v>
      </c>
      <c r="F19" s="6">
        <v>45242412994</v>
      </c>
      <c r="G19" s="6">
        <v>67465036700</v>
      </c>
      <c r="H19" s="6">
        <v>66472094406</v>
      </c>
      <c r="I19" s="6">
        <v>8089671601</v>
      </c>
      <c r="J19" s="6">
        <v>171479412348</v>
      </c>
    </row>
    <row r="20" spans="2:10" x14ac:dyDescent="0.25">
      <c r="B20" s="6" t="s">
        <v>277</v>
      </c>
      <c r="C20" s="6">
        <v>378350975</v>
      </c>
      <c r="D20" s="6">
        <v>-23227196188</v>
      </c>
      <c r="E20" s="6">
        <v>1918001998</v>
      </c>
      <c r="F20" s="6">
        <v>17963627943</v>
      </c>
      <c r="G20" s="6">
        <v>10760962122</v>
      </c>
      <c r="H20" s="6">
        <v>4591908759</v>
      </c>
      <c r="I20" s="6">
        <v>53537828221</v>
      </c>
      <c r="J20" s="6">
        <v>-44496875102</v>
      </c>
    </row>
    <row r="21" spans="2:10" x14ac:dyDescent="0.25">
      <c r="B21" s="6" t="s">
        <v>278</v>
      </c>
      <c r="C21" s="6">
        <v>2645896340</v>
      </c>
      <c r="D21" s="6">
        <v>158111583025</v>
      </c>
      <c r="E21" s="6">
        <v>55447317921</v>
      </c>
      <c r="F21" s="6">
        <v>63206040937</v>
      </c>
      <c r="G21" s="6">
        <v>78225998822</v>
      </c>
      <c r="H21" s="6">
        <v>71064003165</v>
      </c>
      <c r="I21" s="6">
        <v>61627499822</v>
      </c>
      <c r="J21" s="6">
        <v>126982537246</v>
      </c>
    </row>
    <row r="22" spans="2:10" x14ac:dyDescent="0.25">
      <c r="B22" s="6" t="s">
        <v>53</v>
      </c>
      <c r="C22" s="6">
        <v>143895840429</v>
      </c>
      <c r="D22" s="6">
        <v>527893263114</v>
      </c>
      <c r="E22" s="6">
        <v>265069537801</v>
      </c>
      <c r="F22" s="6">
        <v>243922877590</v>
      </c>
      <c r="G22" s="6">
        <v>278535201803</v>
      </c>
      <c r="H22" s="6">
        <v>230302606520</v>
      </c>
      <c r="I22" s="6">
        <v>233490766157</v>
      </c>
      <c r="J22" s="6">
        <v>541452262132</v>
      </c>
    </row>
    <row r="23" spans="2:10" x14ac:dyDescent="0.25">
      <c r="B23" s="6" t="s">
        <v>279</v>
      </c>
      <c r="C23" s="6">
        <v>41002681924</v>
      </c>
      <c r="D23" s="6">
        <v>59589615835</v>
      </c>
      <c r="E23" s="6">
        <v>57265713882</v>
      </c>
      <c r="F23" s="6">
        <v>53708108312</v>
      </c>
      <c r="G23" s="6">
        <v>40023191296</v>
      </c>
      <c r="H23" s="6">
        <v>32942915471</v>
      </c>
      <c r="I23" s="6">
        <v>51295826802</v>
      </c>
      <c r="J23" s="6">
        <v>87667566484</v>
      </c>
    </row>
    <row r="24" spans="2:10" x14ac:dyDescent="0.25">
      <c r="B24" s="6" t="s">
        <v>280</v>
      </c>
      <c r="C24" s="6">
        <v>102893158505</v>
      </c>
      <c r="D24" s="6">
        <v>468303647279</v>
      </c>
      <c r="E24" s="6">
        <v>207803823919</v>
      </c>
      <c r="F24" s="6">
        <v>190214769278</v>
      </c>
      <c r="G24" s="6">
        <v>238512010507</v>
      </c>
      <c r="H24" s="6">
        <v>197359691049</v>
      </c>
      <c r="I24" s="6">
        <v>182194939355</v>
      </c>
      <c r="J24" s="6">
        <v>453784695648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2:P115"/>
  <sheetViews>
    <sheetView showGridLines="0" workbookViewId="0">
      <selection activeCell="B2" sqref="B2"/>
    </sheetView>
  </sheetViews>
  <sheetFormatPr defaultRowHeight="15" x14ac:dyDescent="0.25"/>
  <cols>
    <col min="1" max="1" width="9.140625" style="28"/>
    <col min="2" max="2" width="20.140625" customWidth="1"/>
    <col min="3" max="3" width="20.140625" style="6" customWidth="1"/>
    <col min="4" max="4" width="21.7109375" style="6" customWidth="1"/>
    <col min="5" max="5" width="19.7109375" style="6" customWidth="1"/>
    <col min="6" max="6" width="19.5703125" style="6" customWidth="1"/>
    <col min="7" max="7" width="22.140625" style="6" customWidth="1"/>
    <col min="8" max="8" width="19.85546875" style="6" customWidth="1"/>
    <col min="9" max="9" width="20.140625" style="6" customWidth="1"/>
    <col min="10" max="10" width="20.42578125" style="6" customWidth="1"/>
    <col min="11" max="12" width="19" style="6" bestFit="1" customWidth="1"/>
    <col min="13" max="13" width="4.5703125" style="6" bestFit="1" customWidth="1"/>
    <col min="14" max="14" width="12.7109375" customWidth="1"/>
    <col min="15" max="16" width="19.42578125" bestFit="1" customWidth="1"/>
    <col min="17" max="17" width="16.140625" bestFit="1" customWidth="1"/>
  </cols>
  <sheetData>
    <row r="2" spans="1:16" ht="28.5" x14ac:dyDescent="0.45">
      <c r="D2" s="72" t="s">
        <v>282</v>
      </c>
    </row>
    <row r="3" spans="1:16" x14ac:dyDescent="0.25">
      <c r="B3" s="69" t="s">
        <v>120</v>
      </c>
    </row>
    <row r="4" spans="1:16" ht="18.75" x14ac:dyDescent="0.3">
      <c r="B4" s="68" t="s">
        <v>119</v>
      </c>
    </row>
    <row r="6" spans="1:16" x14ac:dyDescent="0.25">
      <c r="C6" s="6" t="s">
        <v>92</v>
      </c>
      <c r="D6" s="6" t="s">
        <v>93</v>
      </c>
      <c r="E6" s="6" t="s">
        <v>94</v>
      </c>
      <c r="F6" s="6" t="s">
        <v>95</v>
      </c>
      <c r="G6" s="6" t="s">
        <v>88</v>
      </c>
      <c r="H6" s="6" t="s">
        <v>89</v>
      </c>
      <c r="I6" s="6" t="s">
        <v>90</v>
      </c>
      <c r="J6" s="6" t="s">
        <v>91</v>
      </c>
      <c r="K6">
        <v>2020</v>
      </c>
      <c r="L6">
        <v>2019</v>
      </c>
      <c r="M6"/>
    </row>
    <row r="7" spans="1:16" x14ac:dyDescent="0.25">
      <c r="A7" s="28">
        <v>1</v>
      </c>
      <c r="B7" s="62" t="s">
        <v>59</v>
      </c>
      <c r="C7" s="6">
        <f>PL!C5</f>
        <v>696296096839</v>
      </c>
      <c r="D7" s="6">
        <f>PL!D5</f>
        <v>1858155431924</v>
      </c>
      <c r="E7" s="6">
        <f>PL!E5</f>
        <v>901223235835</v>
      </c>
      <c r="F7" s="6">
        <f>PL!F5</f>
        <v>977825159089</v>
      </c>
      <c r="G7" s="6">
        <f>PL!G5</f>
        <v>1238823351631</v>
      </c>
      <c r="H7" s="6">
        <f>PL!H5</f>
        <v>1208882821276</v>
      </c>
      <c r="I7" s="6">
        <f>PL!I5</f>
        <v>1081711458225</v>
      </c>
      <c r="J7" s="6">
        <f>PL!J5</f>
        <v>1908635499693</v>
      </c>
      <c r="K7" s="27">
        <f>SUM(G7:J7)</f>
        <v>5438053130825</v>
      </c>
      <c r="L7" s="27">
        <f>SUM(C7:F7)</f>
        <v>4433499923687</v>
      </c>
      <c r="M7" s="29">
        <f>K7/L7-1</f>
        <v>0.22658243474211925</v>
      </c>
      <c r="N7" s="27"/>
    </row>
    <row r="8" spans="1:16" x14ac:dyDescent="0.25">
      <c r="N8" s="27"/>
      <c r="O8" s="27"/>
      <c r="P8" s="29"/>
    </row>
    <row r="9" spans="1:16" ht="18.75" customHeight="1" x14ac:dyDescent="0.25"/>
    <row r="22" spans="1:13" x14ac:dyDescent="0.25">
      <c r="C22" s="6" t="s">
        <v>92</v>
      </c>
      <c r="D22" s="6" t="s">
        <v>93</v>
      </c>
      <c r="E22" s="6" t="s">
        <v>94</v>
      </c>
      <c r="F22" s="6" t="s">
        <v>95</v>
      </c>
      <c r="G22" s="6" t="s">
        <v>88</v>
      </c>
      <c r="H22" s="6" t="s">
        <v>89</v>
      </c>
      <c r="I22" s="6" t="s">
        <v>90</v>
      </c>
      <c r="J22" s="6" t="s">
        <v>91</v>
      </c>
      <c r="K22">
        <v>2020</v>
      </c>
      <c r="L22">
        <v>2019</v>
      </c>
      <c r="M22" s="6" t="s">
        <v>96</v>
      </c>
    </row>
    <row r="23" spans="1:13" x14ac:dyDescent="0.25">
      <c r="A23" s="28">
        <v>2</v>
      </c>
      <c r="B23" s="62" t="s">
        <v>61</v>
      </c>
      <c r="C23" s="6">
        <f>PL!C14+PL!C9</f>
        <v>166151798980</v>
      </c>
      <c r="D23" s="6">
        <f>PL!D14+PL!D9</f>
        <v>715902119821</v>
      </c>
      <c r="E23" s="6">
        <f>PL!E14+PL!E9</f>
        <v>367122649073</v>
      </c>
      <c r="F23" s="6">
        <f>PL!F14+PL!F9</f>
        <v>400478636048</v>
      </c>
      <c r="G23" s="6">
        <f>PL!G14+PL!G9</f>
        <v>436667614564</v>
      </c>
      <c r="H23" s="6">
        <f>PL!H14+PL!H9</f>
        <v>360173916947</v>
      </c>
      <c r="I23" s="6">
        <f>PL!I14+PL!I9</f>
        <v>375089468201</v>
      </c>
      <c r="J23" s="6">
        <f>PL!J14+PL!J9</f>
        <v>772165208970</v>
      </c>
      <c r="K23" s="27">
        <f>SUM(G23:J23)</f>
        <v>1944096208682</v>
      </c>
      <c r="L23" s="27">
        <f>SUM(C23:F23)</f>
        <v>1649655203922</v>
      </c>
      <c r="M23" s="30">
        <f>K23/L23-1</f>
        <v>0.17848639161685198</v>
      </c>
    </row>
    <row r="36" spans="1:16" s="6" customFormat="1" ht="18" customHeight="1" x14ac:dyDescent="0.25">
      <c r="A36" s="28"/>
      <c r="B36"/>
      <c r="N36"/>
      <c r="O36"/>
      <c r="P36"/>
    </row>
    <row r="38" spans="1:16" s="6" customFormat="1" x14ac:dyDescent="0.25">
      <c r="A38" s="28">
        <v>3</v>
      </c>
      <c r="B38" s="62" t="s">
        <v>97</v>
      </c>
      <c r="C38" s="31" t="s">
        <v>123</v>
      </c>
      <c r="D38" s="31" t="s">
        <v>124</v>
      </c>
      <c r="E38" s="31">
        <v>2019</v>
      </c>
      <c r="F38" s="31">
        <v>2020</v>
      </c>
      <c r="N38"/>
      <c r="O38"/>
      <c r="P38"/>
    </row>
    <row r="39" spans="1:16" s="6" customFormat="1" x14ac:dyDescent="0.25">
      <c r="A39" s="28"/>
      <c r="B39" t="s">
        <v>59</v>
      </c>
      <c r="C39" s="6">
        <f>PL!F5</f>
        <v>977825159089</v>
      </c>
      <c r="D39" s="6">
        <f>PL!J5</f>
        <v>1908635499693</v>
      </c>
      <c r="E39" s="30">
        <f t="shared" ref="E39:F43" si="0">C39/C$39</f>
        <v>1</v>
      </c>
      <c r="F39" s="30">
        <f t="shared" si="0"/>
        <v>1</v>
      </c>
      <c r="N39"/>
      <c r="O39"/>
      <c r="P39"/>
    </row>
    <row r="40" spans="1:16" s="6" customFormat="1" x14ac:dyDescent="0.25">
      <c r="A40" s="28"/>
      <c r="B40" t="s">
        <v>98</v>
      </c>
      <c r="C40" s="6">
        <f>PL!F6</f>
        <v>519718742944</v>
      </c>
      <c r="D40" s="6">
        <f>PL!J6</f>
        <v>1128648901721</v>
      </c>
      <c r="E40" s="30">
        <f t="shared" si="0"/>
        <v>0.5315047768132708</v>
      </c>
      <c r="F40" s="32">
        <f t="shared" si="0"/>
        <v>0.59133810615098625</v>
      </c>
      <c r="N40"/>
      <c r="O40"/>
      <c r="P40"/>
    </row>
    <row r="41" spans="1:16" s="6" customFormat="1" x14ac:dyDescent="0.25">
      <c r="A41" s="28"/>
      <c r="B41" t="s">
        <v>99</v>
      </c>
      <c r="C41" s="6">
        <f>PL!F12</f>
        <v>14891096979</v>
      </c>
      <c r="D41" s="6">
        <f>PL!J12</f>
        <v>1014697851</v>
      </c>
      <c r="E41" s="30">
        <f t="shared" si="0"/>
        <v>1.5228793041972279E-2</v>
      </c>
      <c r="F41" s="30">
        <f t="shared" si="0"/>
        <v>5.3163521854393471E-4</v>
      </c>
      <c r="N41"/>
      <c r="O41"/>
      <c r="P41"/>
    </row>
    <row r="42" spans="1:16" s="6" customFormat="1" x14ac:dyDescent="0.25">
      <c r="A42" s="28"/>
      <c r="B42" t="s">
        <v>100</v>
      </c>
      <c r="C42" s="6">
        <f>PL!F13</f>
        <v>68791124197</v>
      </c>
      <c r="D42" s="6">
        <f>PL!J13</f>
        <v>32935274654</v>
      </c>
      <c r="E42" s="32">
        <f t="shared" si="0"/>
        <v>7.0351149750626077E-2</v>
      </c>
      <c r="F42" s="32">
        <f t="shared" si="0"/>
        <v>1.7255926896098062E-2</v>
      </c>
      <c r="N42"/>
      <c r="O42"/>
      <c r="P42"/>
    </row>
    <row r="43" spans="1:16" s="6" customFormat="1" x14ac:dyDescent="0.25">
      <c r="A43" s="28"/>
      <c r="B43" t="s">
        <v>101</v>
      </c>
      <c r="C43" s="6">
        <f>C39-C40-C41-C42</f>
        <v>374424194969</v>
      </c>
      <c r="D43" s="6">
        <f>D39-D40-D41-D42</f>
        <v>746036625467</v>
      </c>
      <c r="E43" s="30">
        <f t="shared" si="0"/>
        <v>0.38291528039413081</v>
      </c>
      <c r="F43" s="30">
        <f t="shared" si="0"/>
        <v>0.39087433173437169</v>
      </c>
      <c r="N43"/>
      <c r="O43"/>
      <c r="P43"/>
    </row>
    <row r="44" spans="1:16" s="6" customFormat="1" x14ac:dyDescent="0.25">
      <c r="A44" s="28"/>
      <c r="B44"/>
      <c r="E44" s="30"/>
      <c r="F44" s="30"/>
      <c r="N44"/>
      <c r="O44"/>
      <c r="P44"/>
    </row>
    <row r="45" spans="1:16" s="6" customFormat="1" x14ac:dyDescent="0.25">
      <c r="A45" s="28"/>
      <c r="B45"/>
      <c r="E45" s="30"/>
      <c r="F45" s="30"/>
      <c r="N45"/>
      <c r="O45"/>
      <c r="P45"/>
    </row>
    <row r="46" spans="1:16" s="6" customFormat="1" x14ac:dyDescent="0.25">
      <c r="A46" s="28"/>
      <c r="B46"/>
      <c r="E46" s="30"/>
      <c r="F46" s="30"/>
      <c r="N46"/>
      <c r="O46"/>
      <c r="P46"/>
    </row>
    <row r="47" spans="1:16" s="6" customFormat="1" x14ac:dyDescent="0.25">
      <c r="A47" s="28"/>
      <c r="B47"/>
      <c r="E47" s="30"/>
      <c r="F47" s="30"/>
      <c r="N47"/>
      <c r="O47"/>
      <c r="P47"/>
    </row>
    <row r="48" spans="1:16" s="6" customFormat="1" x14ac:dyDescent="0.25">
      <c r="A48" s="28"/>
      <c r="B48"/>
      <c r="E48" s="30"/>
      <c r="F48" s="30"/>
      <c r="N48"/>
      <c r="O48"/>
      <c r="P48"/>
    </row>
    <row r="49" spans="1:16" s="6" customFormat="1" x14ac:dyDescent="0.25">
      <c r="A49" s="28"/>
      <c r="B49"/>
      <c r="E49" s="30"/>
      <c r="F49" s="30"/>
      <c r="N49"/>
      <c r="O49"/>
      <c r="P49"/>
    </row>
    <row r="50" spans="1:16" s="6" customFormat="1" x14ac:dyDescent="0.25">
      <c r="A50" s="28"/>
      <c r="B50"/>
      <c r="E50" s="30"/>
      <c r="F50" s="30"/>
      <c r="N50"/>
      <c r="O50"/>
      <c r="P50"/>
    </row>
    <row r="51" spans="1:16" s="6" customFormat="1" x14ac:dyDescent="0.25">
      <c r="A51" s="28"/>
      <c r="B51"/>
      <c r="E51" s="30"/>
      <c r="F51" s="30"/>
      <c r="N51"/>
      <c r="O51"/>
      <c r="P51"/>
    </row>
    <row r="52" spans="1:16" s="6" customFormat="1" x14ac:dyDescent="0.25">
      <c r="A52" s="28"/>
      <c r="B52"/>
      <c r="E52" s="30"/>
      <c r="F52" s="30"/>
      <c r="N52"/>
      <c r="O52"/>
      <c r="P52"/>
    </row>
    <row r="53" spans="1:16" s="6" customFormat="1" x14ac:dyDescent="0.25">
      <c r="A53" s="28"/>
      <c r="B53"/>
      <c r="E53" s="30"/>
      <c r="F53" s="30"/>
      <c r="N53"/>
      <c r="O53"/>
      <c r="P53"/>
    </row>
    <row r="54" spans="1:16" s="6" customFormat="1" x14ac:dyDescent="0.25">
      <c r="A54" s="28"/>
      <c r="B54"/>
      <c r="E54" s="30"/>
      <c r="F54" s="30"/>
      <c r="N54"/>
      <c r="O54"/>
      <c r="P54"/>
    </row>
    <row r="55" spans="1:16" s="6" customFormat="1" x14ac:dyDescent="0.25">
      <c r="A55" s="28"/>
      <c r="B55"/>
      <c r="E55" s="30"/>
      <c r="F55" s="30"/>
      <c r="N55"/>
      <c r="O55"/>
      <c r="P55"/>
    </row>
    <row r="56" spans="1:16" s="6" customFormat="1" x14ac:dyDescent="0.25">
      <c r="A56" s="28"/>
      <c r="B56"/>
      <c r="E56" s="30"/>
      <c r="F56" s="30"/>
      <c r="N56"/>
      <c r="O56"/>
      <c r="P56"/>
    </row>
    <row r="59" spans="1:16" ht="20.25" customHeight="1" x14ac:dyDescent="0.25">
      <c r="A59" s="28">
        <v>4</v>
      </c>
      <c r="B59" s="62" t="s">
        <v>102</v>
      </c>
      <c r="C59" s="31">
        <v>2019</v>
      </c>
    </row>
    <row r="60" spans="1:16" x14ac:dyDescent="0.25">
      <c r="B60" t="s">
        <v>103</v>
      </c>
      <c r="C60" s="6" t="s">
        <v>101</v>
      </c>
      <c r="D60" s="6" t="s">
        <v>104</v>
      </c>
      <c r="E60" s="6">
        <f>SUM(PL!C22:F22)</f>
        <v>1180781518934</v>
      </c>
      <c r="F60" s="6">
        <f>E61</f>
        <v>11803181205682.5</v>
      </c>
      <c r="G60" s="6" t="s">
        <v>105</v>
      </c>
      <c r="H60" s="6" t="s">
        <v>106</v>
      </c>
      <c r="I60" s="6" t="s">
        <v>1</v>
      </c>
      <c r="J60" s="6" t="s">
        <v>0</v>
      </c>
    </row>
    <row r="61" spans="1:16" x14ac:dyDescent="0.25">
      <c r="C61" s="6" t="s">
        <v>104</v>
      </c>
      <c r="D61" s="6" t="s">
        <v>66</v>
      </c>
      <c r="E61" s="6">
        <f>AVERAGE(BS!C64:F64)</f>
        <v>11803181205682.5</v>
      </c>
      <c r="F61" s="6">
        <f>AVERAGE(BS!C96:F96)</f>
        <v>2735225881842.75</v>
      </c>
      <c r="G61" s="33">
        <f>E60/E61</f>
        <v>0.1000392604635712</v>
      </c>
      <c r="H61" s="34">
        <f>F60/F61</f>
        <v>4.3152491660873631</v>
      </c>
      <c r="I61" s="33">
        <f>G61*H61</f>
        <v>0.43169433529142215</v>
      </c>
      <c r="J61" s="33">
        <f>E60/E61</f>
        <v>0.1000392604635712</v>
      </c>
    </row>
    <row r="62" spans="1:16" x14ac:dyDescent="0.25">
      <c r="C62" s="31">
        <v>2020</v>
      </c>
    </row>
    <row r="63" spans="1:16" x14ac:dyDescent="0.25">
      <c r="C63" s="6" t="s">
        <v>101</v>
      </c>
      <c r="D63" s="6" t="s">
        <v>104</v>
      </c>
      <c r="E63" s="6">
        <f>SUM(PL!G22:J22)</f>
        <v>1283780836612</v>
      </c>
      <c r="F63" s="6">
        <f>E64</f>
        <v>13580676951165.5</v>
      </c>
      <c r="G63" s="6" t="s">
        <v>105</v>
      </c>
      <c r="H63" s="6" t="s">
        <v>106</v>
      </c>
      <c r="I63" s="6" t="s">
        <v>1</v>
      </c>
      <c r="J63" s="6" t="s">
        <v>0</v>
      </c>
    </row>
    <row r="64" spans="1:16" x14ac:dyDescent="0.25">
      <c r="C64" s="6" t="s">
        <v>104</v>
      </c>
      <c r="D64" s="6" t="s">
        <v>66</v>
      </c>
      <c r="E64" s="6">
        <f>AVERAGE(BS!G64:J64)</f>
        <v>13580676951165.5</v>
      </c>
      <c r="F64" s="6">
        <f>AVERAGE(BS!G96:J96)</f>
        <v>3397432126897.5</v>
      </c>
      <c r="G64" s="33">
        <f>E63/E64</f>
        <v>9.4529959090281238E-2</v>
      </c>
      <c r="H64" s="34">
        <f>F63/F64</f>
        <v>3.9973357653408765</v>
      </c>
      <c r="I64" s="33">
        <f>G64*H64</f>
        <v>0.37786798636779112</v>
      </c>
      <c r="J64" s="33">
        <f>E63/E64</f>
        <v>9.4529959090281238E-2</v>
      </c>
    </row>
    <row r="65" spans="1:13" x14ac:dyDescent="0.25">
      <c r="F65" s="30">
        <f>F64/F61-1</f>
        <v>0.24210294639673946</v>
      </c>
      <c r="G65" s="33">
        <f>G64/G61-1</f>
        <v>-5.5071392448929113E-2</v>
      </c>
    </row>
    <row r="67" spans="1:13" s="36" customFormat="1" x14ac:dyDescent="0.25">
      <c r="A67" s="35"/>
      <c r="C67" s="37"/>
      <c r="D67" s="38" t="s">
        <v>64</v>
      </c>
      <c r="E67" s="39" t="s">
        <v>107</v>
      </c>
      <c r="F67" s="40" t="s">
        <v>101</v>
      </c>
      <c r="G67" s="39" t="s">
        <v>108</v>
      </c>
      <c r="H67" s="39" t="s">
        <v>109</v>
      </c>
      <c r="I67" s="41" t="s">
        <v>1</v>
      </c>
      <c r="J67" s="41" t="s">
        <v>0</v>
      </c>
      <c r="K67" s="42"/>
      <c r="L67" s="42"/>
      <c r="M67" s="42"/>
    </row>
    <row r="68" spans="1:13" x14ac:dyDescent="0.25">
      <c r="C68" s="43">
        <v>2019</v>
      </c>
      <c r="D68" s="44">
        <f>F60</f>
        <v>11803181205682.5</v>
      </c>
      <c r="E68" s="45">
        <f>F61</f>
        <v>2735225881842.75</v>
      </c>
      <c r="F68" s="44">
        <f>E60</f>
        <v>1180781518934</v>
      </c>
      <c r="G68" s="46">
        <f>G61</f>
        <v>0.1000392604635712</v>
      </c>
      <c r="H68" s="47">
        <f>H61</f>
        <v>4.3152491660873631</v>
      </c>
      <c r="I68" s="48">
        <f>I61</f>
        <v>0.43169433529142215</v>
      </c>
      <c r="J68" s="48">
        <f>J61</f>
        <v>0.1000392604635712</v>
      </c>
    </row>
    <row r="69" spans="1:13" x14ac:dyDescent="0.25">
      <c r="C69" s="43">
        <v>2020</v>
      </c>
      <c r="D69" s="44">
        <f>F63</f>
        <v>13580676951165.5</v>
      </c>
      <c r="E69" s="45">
        <f>F64</f>
        <v>3397432126897.5</v>
      </c>
      <c r="F69" s="44">
        <f>E63</f>
        <v>1283780836612</v>
      </c>
      <c r="G69" s="46">
        <f>G64</f>
        <v>9.4529959090281238E-2</v>
      </c>
      <c r="H69" s="47">
        <f>H64</f>
        <v>3.9973357653408765</v>
      </c>
      <c r="I69" s="48">
        <f>I64</f>
        <v>0.37786798636779112</v>
      </c>
      <c r="J69" s="48">
        <f>J64</f>
        <v>9.4529959090281238E-2</v>
      </c>
    </row>
    <row r="70" spans="1:13" x14ac:dyDescent="0.25">
      <c r="C70" s="49" t="s">
        <v>110</v>
      </c>
      <c r="D70" s="50">
        <f>D69/D68-1</f>
        <v>0.15059463330337119</v>
      </c>
      <c r="E70" s="51">
        <f>E69/E68-1</f>
        <v>0.24210294639673946</v>
      </c>
      <c r="F70" s="50">
        <f>F69/F68-1</f>
        <v>8.7229784703089619E-2</v>
      </c>
      <c r="G70" s="51">
        <f>G69/G68-1</f>
        <v>-5.5071392448929113E-2</v>
      </c>
      <c r="H70" s="52"/>
      <c r="I70" s="53"/>
      <c r="J70" s="53"/>
    </row>
    <row r="71" spans="1:13" x14ac:dyDescent="0.25">
      <c r="B71" s="19"/>
    </row>
    <row r="73" spans="1:13" x14ac:dyDescent="0.25">
      <c r="A73" s="28">
        <v>5</v>
      </c>
      <c r="B73" s="62" t="s">
        <v>111</v>
      </c>
    </row>
    <row r="74" spans="1:13" x14ac:dyDescent="0.25">
      <c r="C74" s="6" t="s">
        <v>92</v>
      </c>
      <c r="D74" s="6" t="s">
        <v>93</v>
      </c>
      <c r="E74" s="6" t="s">
        <v>94</v>
      </c>
      <c r="F74" s="6" t="s">
        <v>95</v>
      </c>
      <c r="G74" s="6" t="s">
        <v>88</v>
      </c>
      <c r="H74" s="6" t="s">
        <v>89</v>
      </c>
      <c r="I74" s="6" t="s">
        <v>90</v>
      </c>
      <c r="J74" s="6" t="s">
        <v>91</v>
      </c>
    </row>
    <row r="75" spans="1:13" x14ac:dyDescent="0.25">
      <c r="B75" t="s">
        <v>112</v>
      </c>
      <c r="C75" s="21">
        <f>BS!C4/BS!C67</f>
        <v>4.2112125930906563</v>
      </c>
      <c r="D75" s="21">
        <f>BS!D4/BS!D67</f>
        <v>2.9961538149954889</v>
      </c>
      <c r="E75" s="21">
        <f>BS!E4/BS!E67</f>
        <v>1.7592083999540793</v>
      </c>
      <c r="F75" s="21">
        <f>BS!F4/BS!F67</f>
        <v>1.0840102916457179</v>
      </c>
      <c r="G75" s="21">
        <f>BS!G4/BS!G67</f>
        <v>1.1084472572182216</v>
      </c>
      <c r="H75" s="21">
        <f>BS!H4/BS!H67</f>
        <v>1.1247775086215801</v>
      </c>
      <c r="I75" s="21">
        <f>BS!I4/BS!I67</f>
        <v>1.0156327935476916</v>
      </c>
      <c r="J75" s="21">
        <f>BS!J4/BS!J67</f>
        <v>0.95606231872214986</v>
      </c>
      <c r="K75" s="21"/>
      <c r="L75" s="21"/>
      <c r="M75" s="21"/>
    </row>
    <row r="76" spans="1:13" x14ac:dyDescent="0.25">
      <c r="B76" t="s">
        <v>113</v>
      </c>
      <c r="C76" s="22">
        <v>2.5</v>
      </c>
      <c r="D76" s="22">
        <v>2.5</v>
      </c>
      <c r="E76" s="22">
        <v>2.5</v>
      </c>
      <c r="F76" s="22">
        <v>2.5</v>
      </c>
      <c r="G76" s="22">
        <v>2.5</v>
      </c>
      <c r="H76" s="22">
        <v>2.5</v>
      </c>
      <c r="I76" s="22">
        <v>2.5</v>
      </c>
      <c r="J76" s="22">
        <v>2.5</v>
      </c>
      <c r="L76" s="22"/>
    </row>
    <row r="77" spans="1:13" x14ac:dyDescent="0.25">
      <c r="M77" s="22"/>
    </row>
    <row r="90" spans="1:13" s="19" customFormat="1" x14ac:dyDescent="0.25">
      <c r="A90" s="54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</row>
    <row r="93" spans="1:13" x14ac:dyDescent="0.25">
      <c r="D93" s="21"/>
      <c r="E93" s="21"/>
    </row>
    <row r="95" spans="1:13" x14ac:dyDescent="0.25">
      <c r="A95" s="28">
        <v>6</v>
      </c>
      <c r="B95" s="62" t="s">
        <v>114</v>
      </c>
    </row>
    <row r="96" spans="1:13" x14ac:dyDescent="0.25">
      <c r="B96" t="s">
        <v>104</v>
      </c>
      <c r="C96" s="6">
        <f>AVERAGE(BS!G64:J64)</f>
        <v>13580676951165.5</v>
      </c>
    </row>
    <row r="97" spans="2:3" x14ac:dyDescent="0.25">
      <c r="B97" t="s">
        <v>115</v>
      </c>
      <c r="C97" s="6">
        <f>AVERAGE(BS!G66:J66)</f>
        <v>10183244824268</v>
      </c>
    </row>
    <row r="99" spans="2:3" x14ac:dyDescent="0.25">
      <c r="B99" t="s">
        <v>116</v>
      </c>
      <c r="C99" s="30">
        <f>C97/C96</f>
        <v>0.74983337435134767</v>
      </c>
    </row>
    <row r="100" spans="2:3" x14ac:dyDescent="0.25">
      <c r="B100" t="s">
        <v>117</v>
      </c>
      <c r="C100" s="30">
        <f>1-C99</f>
        <v>0.25016662564865233</v>
      </c>
    </row>
    <row r="113" spans="2:2" x14ac:dyDescent="0.25">
      <c r="B113" s="62" t="s">
        <v>118</v>
      </c>
    </row>
    <row r="115" spans="2:2" ht="21" x14ac:dyDescent="0.35">
      <c r="B115" s="24" t="s">
        <v>119</v>
      </c>
    </row>
  </sheetData>
  <hyperlinks>
    <hyperlink ref="B115" r:id="rId1"/>
    <hyperlink ref="B4" r:id="rId2"/>
  </hyperlinks>
  <pageMargins left="0.7" right="0.7" top="0.75" bottom="0.75" header="0.3" footer="0.3"/>
  <pageSetup orientation="portrait" horizontalDpi="300" verticalDpi="300" r:id="rId3"/>
  <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73"/>
  <sheetViews>
    <sheetView showGridLines="0" tabSelected="1" topLeftCell="C1" zoomScaleNormal="100" workbookViewId="0">
      <selection activeCell="E2" sqref="E2"/>
    </sheetView>
  </sheetViews>
  <sheetFormatPr defaultColWidth="14.28515625" defaultRowHeight="15" x14ac:dyDescent="0.25"/>
  <cols>
    <col min="1" max="2" width="0" hidden="1" customWidth="1"/>
    <col min="3" max="3" width="3.42578125" style="1" customWidth="1"/>
    <col min="4" max="4" width="31" bestFit="1" customWidth="1"/>
    <col min="5" max="5" width="21.7109375" style="6" bestFit="1" customWidth="1"/>
    <col min="6" max="6" width="6.28515625" style="70" customWidth="1"/>
    <col min="7" max="7" width="11.28515625" customWidth="1"/>
    <col min="8" max="8" width="9.42578125" customWidth="1"/>
    <col min="9" max="9" width="10.140625" customWidth="1"/>
    <col min="10" max="10" width="11" customWidth="1"/>
    <col min="11" max="11" width="11.28515625" customWidth="1"/>
    <col min="12" max="12" width="10.28515625" customWidth="1"/>
    <col min="13" max="13" width="8.5703125" customWidth="1"/>
    <col min="14" max="14" width="11.5703125" customWidth="1"/>
  </cols>
  <sheetData>
    <row r="1" spans="1:18" ht="31.5" x14ac:dyDescent="0.5">
      <c r="E1" s="63" t="s">
        <v>281</v>
      </c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</row>
    <row r="3" spans="1:18" x14ac:dyDescent="0.25">
      <c r="D3" s="69" t="s">
        <v>120</v>
      </c>
      <c r="I3" s="7" t="s">
        <v>84</v>
      </c>
      <c r="J3" s="15"/>
      <c r="K3" s="12" t="s">
        <v>162</v>
      </c>
    </row>
    <row r="4" spans="1:18" x14ac:dyDescent="0.25">
      <c r="I4" s="8" t="s">
        <v>85</v>
      </c>
      <c r="J4" s="16"/>
      <c r="K4" s="13">
        <v>2</v>
      </c>
    </row>
    <row r="5" spans="1:18" ht="18.75" x14ac:dyDescent="0.3">
      <c r="D5" s="68" t="s">
        <v>121</v>
      </c>
      <c r="I5" s="9" t="s">
        <v>86</v>
      </c>
      <c r="J5" s="17"/>
      <c r="K5" s="14">
        <v>2020</v>
      </c>
    </row>
    <row r="7" spans="1:18" x14ac:dyDescent="0.25">
      <c r="G7" s="80" t="s">
        <v>4</v>
      </c>
      <c r="H7" s="81"/>
      <c r="I7" s="81"/>
      <c r="J7" s="81"/>
      <c r="K7" s="81"/>
      <c r="L7" s="81"/>
      <c r="M7" s="81"/>
      <c r="N7" s="82"/>
    </row>
    <row r="8" spans="1:18" ht="28.15" customHeight="1" x14ac:dyDescent="0.25">
      <c r="E8" s="23"/>
      <c r="F8" s="71"/>
      <c r="G8" s="83" t="s">
        <v>5</v>
      </c>
      <c r="H8" s="83"/>
      <c r="I8" s="83" t="s">
        <v>6</v>
      </c>
      <c r="J8" s="83"/>
      <c r="K8" s="83" t="s">
        <v>7</v>
      </c>
      <c r="L8" s="83"/>
      <c r="M8" s="83" t="s">
        <v>18</v>
      </c>
      <c r="N8" s="83"/>
    </row>
    <row r="9" spans="1:18" x14ac:dyDescent="0.25">
      <c r="A9" t="s">
        <v>37</v>
      </c>
      <c r="B9" s="78" t="s">
        <v>127</v>
      </c>
      <c r="D9" s="10" t="s">
        <v>54</v>
      </c>
      <c r="E9" s="64">
        <v>4581966547757</v>
      </c>
      <c r="F9" s="18"/>
      <c r="G9" s="84">
        <f>IFERROR(E9/E10,"Please Enter Values")</f>
        <v>0.95606231872214986</v>
      </c>
      <c r="H9" s="84"/>
      <c r="I9" s="84">
        <f>(IFERROR((E11+E12+E13)/E10,"Please Enter Values"))</f>
        <v>0.45938725117723378</v>
      </c>
      <c r="J9" s="84"/>
      <c r="K9" s="84">
        <f>(IFERROR((E11+E13)/E10,"Please Enter Values"))</f>
        <v>0.11613160120458418</v>
      </c>
      <c r="L9" s="84"/>
      <c r="M9" s="84">
        <f>E14/E15</f>
        <v>7.4779119498434881</v>
      </c>
      <c r="N9" s="84"/>
    </row>
    <row r="10" spans="1:18" x14ac:dyDescent="0.25">
      <c r="A10" t="s">
        <v>44</v>
      </c>
      <c r="B10" s="78" t="s">
        <v>128</v>
      </c>
      <c r="D10" s="10" t="s">
        <v>55</v>
      </c>
      <c r="E10" s="64">
        <v>4792539626372</v>
      </c>
      <c r="F10" s="18"/>
      <c r="G10" s="84"/>
      <c r="H10" s="84"/>
      <c r="I10" s="84"/>
      <c r="J10" s="84"/>
      <c r="K10" s="84"/>
      <c r="L10" s="84"/>
      <c r="M10" s="84"/>
      <c r="N10" s="84"/>
    </row>
    <row r="11" spans="1:18" x14ac:dyDescent="0.25">
      <c r="A11" t="s">
        <v>38</v>
      </c>
      <c r="B11" s="78" t="s">
        <v>129</v>
      </c>
      <c r="D11" s="10" t="s">
        <v>56</v>
      </c>
      <c r="E11" s="64">
        <v>412873014867</v>
      </c>
      <c r="F11" s="18"/>
      <c r="G11" s="84"/>
      <c r="H11" s="84"/>
      <c r="I11" s="84"/>
      <c r="J11" s="84"/>
      <c r="K11" s="84"/>
      <c r="L11" s="84"/>
      <c r="M11" s="84"/>
      <c r="N11" s="84"/>
    </row>
    <row r="12" spans="1:18" x14ac:dyDescent="0.25">
      <c r="A12" t="s">
        <v>40</v>
      </c>
      <c r="B12" s="78" t="s">
        <v>130</v>
      </c>
      <c r="D12" s="10" t="s">
        <v>58</v>
      </c>
      <c r="E12" s="64">
        <v>1645066304470</v>
      </c>
      <c r="F12" s="18"/>
      <c r="G12" s="84"/>
      <c r="H12" s="84"/>
      <c r="I12" s="84"/>
      <c r="J12" s="84"/>
      <c r="K12" s="84"/>
      <c r="L12" s="84"/>
      <c r="M12" s="84"/>
      <c r="N12" s="84"/>
    </row>
    <row r="13" spans="1:18" x14ac:dyDescent="0.25">
      <c r="A13" t="s">
        <v>39</v>
      </c>
      <c r="B13" s="78" t="s">
        <v>131</v>
      </c>
      <c r="D13" s="10" t="s">
        <v>57</v>
      </c>
      <c r="E13" s="64">
        <v>143692285780</v>
      </c>
      <c r="F13" s="18"/>
      <c r="G13" s="84"/>
      <c r="H13" s="84"/>
      <c r="I13" s="84"/>
      <c r="J13" s="84"/>
      <c r="K13" s="84"/>
      <c r="L13" s="84"/>
      <c r="M13" s="84"/>
      <c r="N13" s="84"/>
    </row>
    <row r="14" spans="1:18" x14ac:dyDescent="0.25">
      <c r="A14" t="s">
        <v>125</v>
      </c>
      <c r="B14" s="1"/>
      <c r="D14" s="10" t="s">
        <v>3</v>
      </c>
      <c r="E14" s="64">
        <v>771621567669</v>
      </c>
      <c r="F14" s="18"/>
      <c r="G14" s="84"/>
      <c r="H14" s="84"/>
      <c r="I14" s="84"/>
      <c r="J14" s="84"/>
      <c r="K14" s="84"/>
      <c r="L14" s="84"/>
      <c r="M14" s="84"/>
      <c r="N14" s="84"/>
    </row>
    <row r="15" spans="1:18" x14ac:dyDescent="0.25">
      <c r="A15" t="s">
        <v>50</v>
      </c>
      <c r="B15" s="1"/>
      <c r="D15" s="10" t="s">
        <v>68</v>
      </c>
      <c r="E15" s="64">
        <v>103186768291</v>
      </c>
      <c r="F15" s="18"/>
      <c r="G15" s="84"/>
      <c r="H15" s="84"/>
      <c r="I15" s="84"/>
      <c r="J15" s="84"/>
      <c r="K15" s="84"/>
      <c r="L15" s="84"/>
      <c r="M15" s="84"/>
      <c r="N15" s="84"/>
    </row>
    <row r="17" spans="1:14" x14ac:dyDescent="0.25">
      <c r="G17" s="85" t="s">
        <v>12</v>
      </c>
      <c r="H17" s="86"/>
      <c r="I17" s="86"/>
      <c r="J17" s="86"/>
      <c r="K17" s="86"/>
      <c r="L17" s="86"/>
      <c r="M17" s="86"/>
      <c r="N17" s="86"/>
    </row>
    <row r="18" spans="1:14" ht="28.9" customHeight="1" x14ac:dyDescent="0.25">
      <c r="E18" s="23"/>
      <c r="F18" s="71"/>
      <c r="G18" s="83" t="s">
        <v>8</v>
      </c>
      <c r="H18" s="83"/>
      <c r="I18" s="83" t="s">
        <v>9</v>
      </c>
      <c r="J18" s="83"/>
      <c r="K18" s="83" t="s">
        <v>10</v>
      </c>
      <c r="L18" s="83"/>
      <c r="M18" s="83" t="s">
        <v>11</v>
      </c>
      <c r="N18" s="83"/>
    </row>
    <row r="19" spans="1:14" x14ac:dyDescent="0.25">
      <c r="A19" t="s">
        <v>48</v>
      </c>
      <c r="B19" s="78" t="s">
        <v>132</v>
      </c>
      <c r="D19" s="10" t="s">
        <v>59</v>
      </c>
      <c r="E19" s="64">
        <v>1908635499693</v>
      </c>
      <c r="F19" s="18"/>
      <c r="G19" s="89">
        <f>IFERROR(E20/E19,"Please Enter Values")</f>
        <v>0.40866189384901369</v>
      </c>
      <c r="H19" s="90"/>
      <c r="I19" s="89">
        <f>IFERROR(E21/E19,"Please Enter Values")</f>
        <v>0.3509380571925535</v>
      </c>
      <c r="J19" s="90"/>
      <c r="K19" s="89">
        <f>IFERROR(E22/E19,"Please Enter Values")</f>
        <v>0.35021605722282562</v>
      </c>
      <c r="L19" s="90"/>
      <c r="M19" s="89">
        <f>IFERROR(E23/E19,"Please Enter Values")</f>
        <v>0.28368552414491477</v>
      </c>
      <c r="N19" s="90"/>
    </row>
    <row r="20" spans="1:14" x14ac:dyDescent="0.25">
      <c r="A20" t="s">
        <v>49</v>
      </c>
      <c r="B20" s="78" t="s">
        <v>133</v>
      </c>
      <c r="D20" s="10" t="s">
        <v>60</v>
      </c>
      <c r="E20" s="64">
        <v>779986597972</v>
      </c>
      <c r="F20" s="18"/>
      <c r="G20" s="91"/>
      <c r="H20" s="92"/>
      <c r="I20" s="91"/>
      <c r="J20" s="92"/>
      <c r="K20" s="91"/>
      <c r="L20" s="92"/>
      <c r="M20" s="91"/>
      <c r="N20" s="92"/>
    </row>
    <row r="21" spans="1:14" x14ac:dyDescent="0.25">
      <c r="A21" t="s">
        <v>51</v>
      </c>
      <c r="B21" s="78" t="s">
        <v>134</v>
      </c>
      <c r="D21" s="10" t="s">
        <v>61</v>
      </c>
      <c r="E21" s="64">
        <v>669812834151</v>
      </c>
      <c r="F21" s="18"/>
      <c r="G21" s="91"/>
      <c r="H21" s="92"/>
      <c r="I21" s="91"/>
      <c r="J21" s="92"/>
      <c r="K21" s="91"/>
      <c r="L21" s="92"/>
      <c r="M21" s="91"/>
      <c r="N21" s="92"/>
    </row>
    <row r="22" spans="1:14" x14ac:dyDescent="0.25">
      <c r="A22" t="s">
        <v>52</v>
      </c>
      <c r="B22" s="78" t="s">
        <v>135</v>
      </c>
      <c r="D22" s="10" t="s">
        <v>62</v>
      </c>
      <c r="E22" s="64">
        <v>668434799378</v>
      </c>
      <c r="F22" s="18"/>
      <c r="G22" s="91"/>
      <c r="H22" s="92"/>
      <c r="I22" s="91"/>
      <c r="J22" s="92"/>
      <c r="K22" s="91"/>
      <c r="L22" s="92"/>
      <c r="M22" s="91"/>
      <c r="N22" s="92"/>
    </row>
    <row r="23" spans="1:14" x14ac:dyDescent="0.25">
      <c r="A23" t="s">
        <v>53</v>
      </c>
      <c r="B23" s="78" t="s">
        <v>136</v>
      </c>
      <c r="D23" s="10" t="s">
        <v>63</v>
      </c>
      <c r="E23" s="64">
        <v>541452262132</v>
      </c>
      <c r="F23" s="18"/>
      <c r="G23" s="93"/>
      <c r="H23" s="94"/>
      <c r="I23" s="93"/>
      <c r="J23" s="94"/>
      <c r="K23" s="93"/>
      <c r="L23" s="94"/>
      <c r="M23" s="93"/>
      <c r="N23" s="94"/>
    </row>
    <row r="25" spans="1:14" x14ac:dyDescent="0.25">
      <c r="G25" s="85" t="s">
        <v>13</v>
      </c>
      <c r="H25" s="86"/>
      <c r="I25" s="86"/>
      <c r="J25" s="86"/>
      <c r="K25" s="86"/>
      <c r="L25" s="95"/>
    </row>
    <row r="26" spans="1:14" ht="28.9" customHeight="1" x14ac:dyDescent="0.25">
      <c r="E26" s="23"/>
      <c r="F26" s="71"/>
      <c r="G26" s="87" t="s">
        <v>0</v>
      </c>
      <c r="H26" s="88"/>
      <c r="I26" s="87" t="s">
        <v>1</v>
      </c>
      <c r="J26" s="88"/>
      <c r="K26" s="87" t="s">
        <v>2</v>
      </c>
      <c r="L26" s="88"/>
    </row>
    <row r="27" spans="1:14" x14ac:dyDescent="0.25">
      <c r="A27" t="s">
        <v>53</v>
      </c>
      <c r="B27" s="78" t="s">
        <v>136</v>
      </c>
      <c r="D27" s="10" t="s">
        <v>63</v>
      </c>
      <c r="E27" s="64">
        <v>541452262132</v>
      </c>
      <c r="F27" s="18"/>
      <c r="G27" s="96">
        <f>IFERROR(E27/E28,"Please Enter Values")</f>
        <v>3.9699080092075255E-2</v>
      </c>
      <c r="H27" s="97"/>
      <c r="I27" s="96">
        <f>IFERROR(E27/E29,"Please Enter Values")</f>
        <v>0.14426449230012023</v>
      </c>
      <c r="J27" s="97"/>
      <c r="K27" s="96">
        <f>IFERROR(E27/(E29+E30),"Please Enter Values")</f>
        <v>6.1206134645460118E-2</v>
      </c>
      <c r="L27" s="97"/>
    </row>
    <row r="28" spans="1:14" x14ac:dyDescent="0.25">
      <c r="A28" t="s">
        <v>42</v>
      </c>
      <c r="B28" s="78" t="s">
        <v>137</v>
      </c>
      <c r="D28" s="10" t="s">
        <v>64</v>
      </c>
      <c r="E28" s="64">
        <v>13638912057312</v>
      </c>
      <c r="F28" s="18"/>
      <c r="G28" s="98"/>
      <c r="H28" s="99"/>
      <c r="I28" s="98"/>
      <c r="J28" s="99"/>
      <c r="K28" s="98"/>
      <c r="L28" s="99"/>
    </row>
    <row r="29" spans="1:14" x14ac:dyDescent="0.25">
      <c r="A29" t="s">
        <v>46</v>
      </c>
      <c r="B29" s="78" t="s">
        <v>138</v>
      </c>
      <c r="D29" s="10" t="s">
        <v>66</v>
      </c>
      <c r="E29" s="64">
        <v>3753191471437</v>
      </c>
      <c r="F29" s="18"/>
      <c r="G29" s="98"/>
      <c r="H29" s="99"/>
      <c r="I29" s="98"/>
      <c r="J29" s="99"/>
      <c r="K29" s="98"/>
      <c r="L29" s="99"/>
    </row>
    <row r="30" spans="1:14" x14ac:dyDescent="0.25">
      <c r="A30" t="s">
        <v>45</v>
      </c>
      <c r="B30" s="78" t="s">
        <v>139</v>
      </c>
      <c r="D30" s="10" t="s">
        <v>67</v>
      </c>
      <c r="E30" s="64">
        <v>5093180959503</v>
      </c>
      <c r="F30" s="18"/>
      <c r="G30" s="100"/>
      <c r="H30" s="101"/>
      <c r="I30" s="100"/>
      <c r="J30" s="101"/>
      <c r="K30" s="100"/>
      <c r="L30" s="101"/>
    </row>
    <row r="31" spans="1:14" x14ac:dyDescent="0.25">
      <c r="D31" s="1"/>
      <c r="E31" s="18"/>
      <c r="F31" s="18"/>
      <c r="G31" s="2"/>
      <c r="H31" s="2"/>
      <c r="I31" s="2"/>
      <c r="J31" s="2"/>
      <c r="K31" s="2"/>
      <c r="L31" s="2"/>
    </row>
    <row r="32" spans="1:14" x14ac:dyDescent="0.25">
      <c r="G32" s="85" t="s">
        <v>14</v>
      </c>
      <c r="H32" s="86"/>
      <c r="I32" s="86"/>
      <c r="J32" s="86"/>
      <c r="K32" s="86"/>
      <c r="L32" s="86"/>
      <c r="M32" s="86"/>
      <c r="N32" s="86"/>
    </row>
    <row r="33" spans="1:18" ht="29.45" customHeight="1" x14ac:dyDescent="0.25">
      <c r="E33" s="23"/>
      <c r="F33" s="71"/>
      <c r="G33" s="83" t="s">
        <v>15</v>
      </c>
      <c r="H33" s="83"/>
      <c r="I33" s="83" t="s">
        <v>16</v>
      </c>
      <c r="J33" s="83"/>
      <c r="K33" s="83" t="s">
        <v>17</v>
      </c>
      <c r="L33" s="83"/>
      <c r="M33" s="83" t="s">
        <v>19</v>
      </c>
      <c r="N33" s="83"/>
    </row>
    <row r="34" spans="1:18" x14ac:dyDescent="0.25">
      <c r="A34" t="s">
        <v>43</v>
      </c>
      <c r="B34" s="78" t="s">
        <v>140</v>
      </c>
      <c r="D34" s="10" t="s">
        <v>65</v>
      </c>
      <c r="E34" s="64">
        <v>9885720585875</v>
      </c>
      <c r="F34" s="18"/>
      <c r="G34" s="102">
        <f>IFERROR(E34/E35,"Please Enter Values")</f>
        <v>0.72481738604474211</v>
      </c>
      <c r="H34" s="102"/>
      <c r="I34" s="102">
        <f>IFERROR(E34/E36,"Please Enter Values")</f>
        <v>2.6339505088159045</v>
      </c>
      <c r="J34" s="102"/>
      <c r="K34" s="102">
        <f>IFERROR(E37/(E38+E36),"Please Enter Values")</f>
        <v>1.1256113601788278</v>
      </c>
      <c r="L34" s="102"/>
      <c r="M34" s="103">
        <f>IFERROR(E40/E37,"Please Enter Values")</f>
        <v>0.21418728482630844</v>
      </c>
      <c r="N34" s="103"/>
    </row>
    <row r="35" spans="1:18" x14ac:dyDescent="0.25">
      <c r="A35" t="s">
        <v>42</v>
      </c>
      <c r="B35" s="78" t="s">
        <v>137</v>
      </c>
      <c r="D35" s="10" t="s">
        <v>64</v>
      </c>
      <c r="E35" s="64">
        <v>13638912057312</v>
      </c>
      <c r="F35" s="18"/>
      <c r="G35" s="102"/>
      <c r="H35" s="102"/>
      <c r="I35" s="102"/>
      <c r="J35" s="102"/>
      <c r="K35" s="102"/>
      <c r="L35" s="102"/>
      <c r="M35" s="103"/>
      <c r="N35" s="103"/>
    </row>
    <row r="36" spans="1:18" x14ac:dyDescent="0.25">
      <c r="A36" t="s">
        <v>46</v>
      </c>
      <c r="B36" s="78" t="s">
        <v>138</v>
      </c>
      <c r="D36" s="10" t="s">
        <v>66</v>
      </c>
      <c r="E36" s="64">
        <v>3753191471437</v>
      </c>
      <c r="F36" s="18"/>
      <c r="G36" s="102"/>
      <c r="H36" s="102"/>
      <c r="I36" s="102"/>
      <c r="J36" s="102"/>
      <c r="K36" s="102"/>
      <c r="L36" s="102"/>
      <c r="M36" s="103"/>
      <c r="N36" s="103"/>
    </row>
    <row r="37" spans="1:18" x14ac:dyDescent="0.25">
      <c r="A37" t="s">
        <v>45</v>
      </c>
      <c r="B37" s="78" t="s">
        <v>141</v>
      </c>
      <c r="D37" s="10" t="s">
        <v>67</v>
      </c>
      <c r="E37" s="64">
        <v>5093180959503</v>
      </c>
      <c r="F37" s="18"/>
      <c r="G37" s="102"/>
      <c r="H37" s="102"/>
      <c r="I37" s="102"/>
      <c r="J37" s="102"/>
      <c r="K37" s="102"/>
      <c r="L37" s="102"/>
      <c r="M37" s="103"/>
      <c r="N37" s="103"/>
    </row>
    <row r="38" spans="1:18" x14ac:dyDescent="0.25">
      <c r="A38" t="s">
        <v>125</v>
      </c>
      <c r="B38" s="78" t="s">
        <v>3</v>
      </c>
      <c r="D38" s="10" t="s">
        <v>3</v>
      </c>
      <c r="E38" s="64">
        <v>771621567669</v>
      </c>
      <c r="F38" s="18"/>
      <c r="G38" s="102"/>
      <c r="H38" s="102"/>
      <c r="I38" s="102"/>
      <c r="J38" s="102"/>
      <c r="K38" s="102"/>
      <c r="L38" s="102"/>
      <c r="M38" s="103"/>
      <c r="N38" s="103"/>
    </row>
    <row r="39" spans="1:18" x14ac:dyDescent="0.25">
      <c r="A39" t="s">
        <v>50</v>
      </c>
      <c r="B39" s="78" t="s">
        <v>142</v>
      </c>
      <c r="D39" s="10" t="s">
        <v>68</v>
      </c>
      <c r="E39" s="64">
        <v>103186768291</v>
      </c>
      <c r="F39" s="18"/>
      <c r="G39" s="102"/>
      <c r="H39" s="102"/>
      <c r="I39" s="102"/>
      <c r="J39" s="102"/>
      <c r="K39" s="102"/>
      <c r="L39" s="102"/>
      <c r="M39" s="103"/>
      <c r="N39" s="103"/>
    </row>
    <row r="40" spans="1:18" x14ac:dyDescent="0.25">
      <c r="A40" t="s">
        <v>143</v>
      </c>
      <c r="B40" s="79" t="s">
        <v>144</v>
      </c>
      <c r="D40" s="11" t="s">
        <v>69</v>
      </c>
      <c r="E40" s="64">
        <v>1090894600845</v>
      </c>
      <c r="F40" s="18"/>
      <c r="G40" s="102"/>
      <c r="H40" s="102"/>
      <c r="I40" s="102"/>
      <c r="J40" s="102"/>
      <c r="K40" s="102"/>
      <c r="L40" s="102"/>
      <c r="M40" s="103"/>
      <c r="N40" s="103"/>
    </row>
    <row r="42" spans="1:18" x14ac:dyDescent="0.25">
      <c r="G42" s="85" t="s">
        <v>21</v>
      </c>
      <c r="H42" s="86"/>
      <c r="I42" s="86"/>
      <c r="J42" s="86"/>
      <c r="K42" s="3"/>
      <c r="L42" s="3"/>
    </row>
    <row r="43" spans="1:18" ht="28.15" customHeight="1" x14ac:dyDescent="0.25">
      <c r="E43" s="23"/>
      <c r="F43" s="71"/>
      <c r="G43" s="83" t="s">
        <v>20</v>
      </c>
      <c r="H43" s="83"/>
      <c r="I43" s="83" t="s">
        <v>22</v>
      </c>
      <c r="J43" s="83"/>
      <c r="K43" s="4"/>
      <c r="L43" s="4"/>
    </row>
    <row r="44" spans="1:18" x14ac:dyDescent="0.25">
      <c r="A44" t="s">
        <v>47</v>
      </c>
      <c r="B44" s="78" t="s">
        <v>145</v>
      </c>
      <c r="D44" s="10" t="s">
        <v>70</v>
      </c>
      <c r="E44" s="64">
        <v>1908402894305</v>
      </c>
      <c r="F44" s="18"/>
      <c r="G44" s="84">
        <f>IFERROR(E44/E45,"Please Enter Values")</f>
        <v>0.54352791728065297</v>
      </c>
      <c r="H44" s="84"/>
      <c r="I44" s="104">
        <f>IFERROR(E44/E46,"Please Enter Values")</f>
        <v>1187556250.3453641</v>
      </c>
      <c r="J44" s="104"/>
      <c r="K44" s="5"/>
      <c r="L44" s="5"/>
    </row>
    <row r="45" spans="1:18" x14ac:dyDescent="0.25">
      <c r="A45" t="s">
        <v>41</v>
      </c>
      <c r="B45" s="78" t="s">
        <v>146</v>
      </c>
      <c r="D45" s="10" t="s">
        <v>71</v>
      </c>
      <c r="E45" s="64">
        <v>3511140520349</v>
      </c>
      <c r="F45" s="18"/>
      <c r="G45" s="84"/>
      <c r="H45" s="84"/>
      <c r="I45" s="104"/>
      <c r="J45" s="104"/>
      <c r="K45" s="5"/>
      <c r="L45" s="5"/>
    </row>
    <row r="46" spans="1:18" x14ac:dyDescent="0.25">
      <c r="B46" s="78" t="s">
        <v>147</v>
      </c>
      <c r="D46" s="10" t="s">
        <v>72</v>
      </c>
      <c r="E46" s="64">
        <v>1607</v>
      </c>
      <c r="F46" s="18"/>
      <c r="G46" s="84"/>
      <c r="H46" s="84"/>
      <c r="I46" s="104"/>
      <c r="J46" s="104"/>
      <c r="K46" s="5"/>
      <c r="L46" s="5"/>
    </row>
    <row r="47" spans="1:18" x14ac:dyDescent="0.25">
      <c r="D47" s="1"/>
      <c r="E47" s="18"/>
      <c r="F47" s="18"/>
      <c r="G47" s="2"/>
      <c r="H47" s="2"/>
      <c r="I47" s="2"/>
      <c r="J47" s="2"/>
      <c r="K47" s="5"/>
      <c r="L47" s="5"/>
    </row>
    <row r="48" spans="1:18" x14ac:dyDescent="0.25">
      <c r="G48" s="85" t="s">
        <v>87</v>
      </c>
      <c r="H48" s="86"/>
      <c r="I48" s="86"/>
      <c r="J48" s="86"/>
      <c r="K48" s="86"/>
      <c r="L48" s="86"/>
      <c r="M48" s="86"/>
      <c r="N48" s="86"/>
      <c r="O48" s="86"/>
      <c r="P48" s="86"/>
      <c r="Q48" s="86"/>
      <c r="R48" s="86"/>
    </row>
    <row r="49" spans="1:20" ht="30" customHeight="1" x14ac:dyDescent="0.25">
      <c r="E49" s="23"/>
      <c r="F49" s="71"/>
      <c r="G49" s="83" t="s">
        <v>23</v>
      </c>
      <c r="H49" s="83"/>
      <c r="I49" s="83" t="s">
        <v>24</v>
      </c>
      <c r="J49" s="83"/>
      <c r="K49" s="83" t="s">
        <v>25</v>
      </c>
      <c r="L49" s="83"/>
      <c r="M49" s="83" t="s">
        <v>26</v>
      </c>
      <c r="N49" s="83"/>
      <c r="O49" s="83" t="s">
        <v>27</v>
      </c>
      <c r="P49" s="83"/>
      <c r="Q49" s="83" t="s">
        <v>28</v>
      </c>
      <c r="R49" s="83"/>
    </row>
    <row r="50" spans="1:20" x14ac:dyDescent="0.25">
      <c r="A50" t="s">
        <v>143</v>
      </c>
      <c r="B50" s="78" t="s">
        <v>144</v>
      </c>
      <c r="D50" s="10" t="s">
        <v>69</v>
      </c>
      <c r="E50" s="64">
        <v>1090894600845</v>
      </c>
      <c r="F50" s="18"/>
      <c r="G50" s="84">
        <f>IFERROR(E50/E51,"Please Enter Values")</f>
        <v>0.57162698930106204</v>
      </c>
      <c r="H50" s="84"/>
      <c r="I50" s="84">
        <f>IFERROR(E52/E50,"Please Enter Values")</f>
        <v>0.64011943347606548</v>
      </c>
      <c r="J50" s="84"/>
      <c r="K50" s="84">
        <f>IFERROR(E50/E53,"Please Enter Values")</f>
        <v>0.22762349106976879</v>
      </c>
      <c r="L50" s="84"/>
      <c r="M50" s="84">
        <f>IFERROR(E50/E54,"Please Enter Values")</f>
        <v>2.7786996382131495</v>
      </c>
      <c r="N50" s="84"/>
      <c r="O50" s="84">
        <f>IFERROR(E50/E55,"Please Enter Values")</f>
        <v>4.7150660886085456</v>
      </c>
      <c r="P50" s="84"/>
      <c r="Q50" s="102">
        <f>IFERROR(E56/E57,"Please Enter Values")</f>
        <v>0.23084095696538015</v>
      </c>
      <c r="R50" s="102"/>
    </row>
    <row r="51" spans="1:20" x14ac:dyDescent="0.25">
      <c r="A51" t="s">
        <v>47</v>
      </c>
      <c r="B51" s="78" t="s">
        <v>148</v>
      </c>
      <c r="D51" s="10" t="s">
        <v>70</v>
      </c>
      <c r="E51" s="64">
        <v>1908402894305</v>
      </c>
      <c r="F51" s="18"/>
      <c r="G51" s="84"/>
      <c r="H51" s="84"/>
      <c r="I51" s="84"/>
      <c r="J51" s="84"/>
      <c r="K51" s="84"/>
      <c r="L51" s="84"/>
      <c r="M51" s="84"/>
      <c r="N51" s="84"/>
      <c r="O51" s="84"/>
      <c r="P51" s="84"/>
      <c r="Q51" s="102"/>
      <c r="R51" s="102"/>
    </row>
    <row r="52" spans="1:20" x14ac:dyDescent="0.25">
      <c r="A52" t="s">
        <v>126</v>
      </c>
      <c r="B52" s="78" t="s">
        <v>149</v>
      </c>
      <c r="D52" s="10" t="s">
        <v>73</v>
      </c>
      <c r="E52" s="64">
        <v>698302833875</v>
      </c>
      <c r="F52" s="18"/>
      <c r="G52" s="84"/>
      <c r="H52" s="84"/>
      <c r="I52" s="84"/>
      <c r="J52" s="84"/>
      <c r="K52" s="84"/>
      <c r="L52" s="84"/>
      <c r="M52" s="84"/>
      <c r="N52" s="84"/>
      <c r="O52" s="84"/>
      <c r="P52" s="84"/>
      <c r="Q52" s="102"/>
      <c r="R52" s="102"/>
    </row>
    <row r="53" spans="1:20" x14ac:dyDescent="0.25">
      <c r="A53" t="s">
        <v>44</v>
      </c>
      <c r="B53" s="78" t="s">
        <v>150</v>
      </c>
      <c r="D53" s="10" t="s">
        <v>55</v>
      </c>
      <c r="E53" s="64">
        <v>4792539626372</v>
      </c>
      <c r="F53" s="18"/>
      <c r="G53" s="84"/>
      <c r="H53" s="84"/>
      <c r="I53" s="84"/>
      <c r="J53" s="84"/>
      <c r="K53" s="84"/>
      <c r="L53" s="84"/>
      <c r="M53" s="84"/>
      <c r="N53" s="84"/>
      <c r="O53" s="84"/>
      <c r="P53" s="84"/>
      <c r="Q53" s="102"/>
      <c r="R53" s="102"/>
    </row>
    <row r="54" spans="1:20" x14ac:dyDescent="0.25">
      <c r="A54" t="s">
        <v>151</v>
      </c>
      <c r="B54" s="78" t="s">
        <v>152</v>
      </c>
      <c r="D54" s="10" t="s">
        <v>74</v>
      </c>
      <c r="E54" s="64">
        <v>392591766970</v>
      </c>
      <c r="F54" s="18"/>
      <c r="G54" s="84"/>
      <c r="H54" s="84"/>
      <c r="I54" s="84"/>
      <c r="J54" s="84"/>
      <c r="K54" s="84"/>
      <c r="L54" s="84"/>
      <c r="M54" s="84"/>
      <c r="N54" s="84"/>
      <c r="O54" s="84"/>
      <c r="P54" s="84"/>
      <c r="Q54" s="102"/>
      <c r="R54" s="102"/>
    </row>
    <row r="55" spans="1:20" x14ac:dyDescent="0.25">
      <c r="B55" s="78" t="s">
        <v>153</v>
      </c>
      <c r="D55" s="10" t="s">
        <v>75</v>
      </c>
      <c r="E55" s="64">
        <v>231363586500</v>
      </c>
      <c r="F55" s="18"/>
      <c r="G55" s="84"/>
      <c r="H55" s="84"/>
      <c r="I55" s="84"/>
      <c r="J55" s="84"/>
      <c r="K55" s="84"/>
      <c r="L55" s="84"/>
      <c r="M55" s="84"/>
      <c r="N55" s="84"/>
      <c r="O55" s="84"/>
      <c r="P55" s="84"/>
      <c r="Q55" s="102"/>
      <c r="R55" s="102"/>
    </row>
    <row r="56" spans="1:20" x14ac:dyDescent="0.25">
      <c r="B56" s="78" t="s">
        <v>154</v>
      </c>
      <c r="D56" s="10" t="s">
        <v>76</v>
      </c>
      <c r="E56" s="64">
        <v>1500</v>
      </c>
      <c r="F56" s="18"/>
      <c r="G56" s="84"/>
      <c r="H56" s="84"/>
      <c r="I56" s="84"/>
      <c r="J56" s="84"/>
      <c r="K56" s="84"/>
      <c r="L56" s="84"/>
      <c r="M56" s="84"/>
      <c r="N56" s="84"/>
      <c r="O56" s="84"/>
      <c r="P56" s="84"/>
      <c r="Q56" s="102"/>
      <c r="R56" s="102"/>
    </row>
    <row r="57" spans="1:20" x14ac:dyDescent="0.25">
      <c r="B57" s="78" t="s">
        <v>155</v>
      </c>
      <c r="D57" s="10" t="s">
        <v>77</v>
      </c>
      <c r="E57" s="64">
        <v>6497.9803398794566</v>
      </c>
      <c r="F57" s="18"/>
      <c r="G57" s="84"/>
      <c r="H57" s="84"/>
      <c r="I57" s="84"/>
      <c r="J57" s="84"/>
      <c r="K57" s="84"/>
      <c r="L57" s="84"/>
      <c r="M57" s="84"/>
      <c r="N57" s="84"/>
      <c r="O57" s="84"/>
      <c r="P57" s="84"/>
      <c r="Q57" s="102"/>
      <c r="R57" s="102"/>
    </row>
    <row r="59" spans="1:20" x14ac:dyDescent="0.25">
      <c r="G59" s="85" t="s">
        <v>35</v>
      </c>
      <c r="H59" s="86"/>
      <c r="I59" s="86"/>
      <c r="J59" s="86"/>
      <c r="K59" s="86"/>
      <c r="L59" s="86"/>
      <c r="M59" s="86"/>
      <c r="N59" s="86"/>
      <c r="O59" s="86"/>
      <c r="P59" s="86"/>
      <c r="Q59" s="86"/>
      <c r="R59" s="86"/>
      <c r="S59" s="3"/>
      <c r="T59" s="3"/>
    </row>
    <row r="60" spans="1:20" ht="28.9" customHeight="1" x14ac:dyDescent="0.25">
      <c r="E60" s="23"/>
      <c r="F60" s="71"/>
      <c r="G60" s="83" t="s">
        <v>29</v>
      </c>
      <c r="H60" s="83"/>
      <c r="I60" s="87" t="s">
        <v>30</v>
      </c>
      <c r="J60" s="88"/>
      <c r="K60" s="83" t="s">
        <v>31</v>
      </c>
      <c r="L60" s="83"/>
      <c r="M60" s="83" t="s">
        <v>32</v>
      </c>
      <c r="N60" s="83"/>
      <c r="O60" s="83" t="s">
        <v>33</v>
      </c>
      <c r="P60" s="83"/>
      <c r="Q60" s="83" t="s">
        <v>34</v>
      </c>
      <c r="R60" s="83"/>
      <c r="S60" s="4"/>
      <c r="T60" s="4"/>
    </row>
    <row r="61" spans="1:20" x14ac:dyDescent="0.25">
      <c r="B61" s="78" t="s">
        <v>156</v>
      </c>
      <c r="D61" s="10" t="s">
        <v>78</v>
      </c>
      <c r="E61" s="64">
        <v>24600</v>
      </c>
      <c r="F61" s="18"/>
      <c r="G61" s="84">
        <f>IFERROR(E61/(E63/E62),"Please Enter Values")</f>
        <v>1.0109696900561369</v>
      </c>
      <c r="H61" s="84"/>
      <c r="I61" s="84">
        <f>IFERROR(E61/(E64/E62),"Please Enter Values")</f>
        <v>3.4782121166067839</v>
      </c>
      <c r="J61" s="84"/>
      <c r="K61" s="84">
        <f>IFERROR(E61/(E65/E62),"Please Enter Values")</f>
        <v>7.0077513457224727</v>
      </c>
      <c r="L61" s="84"/>
      <c r="M61" s="105">
        <f>IFERROR(K61/(E66*100),"Please Enter Values")</f>
        <v>0.12656052623621936</v>
      </c>
      <c r="N61" s="105"/>
      <c r="O61" s="84">
        <f>IFERROR(E61/(E67/E62),"Please Enter Values")</f>
        <v>1.9879976135885113</v>
      </c>
      <c r="P61" s="84"/>
      <c r="Q61" s="102">
        <f>IFERROR((E68/E62)/E61,"Please Enter Values")</f>
        <v>6.097560975609756E-2</v>
      </c>
      <c r="R61" s="102"/>
      <c r="S61" s="5"/>
      <c r="T61" s="5"/>
    </row>
    <row r="62" spans="1:20" x14ac:dyDescent="0.25">
      <c r="B62" s="78" t="s">
        <v>157</v>
      </c>
      <c r="D62" s="10" t="s">
        <v>79</v>
      </c>
      <c r="E62" s="64">
        <v>154242391</v>
      </c>
      <c r="F62" s="18"/>
      <c r="G62" s="84"/>
      <c r="H62" s="84"/>
      <c r="I62" s="84"/>
      <c r="J62" s="84"/>
      <c r="K62" s="84"/>
      <c r="L62" s="84"/>
      <c r="M62" s="105"/>
      <c r="N62" s="105"/>
      <c r="O62" s="84"/>
      <c r="P62" s="84"/>
      <c r="Q62" s="102"/>
      <c r="R62" s="102"/>
      <c r="S62" s="5"/>
      <c r="T62" s="5"/>
    </row>
    <row r="63" spans="1:20" x14ac:dyDescent="0.25">
      <c r="A63" t="s">
        <v>46</v>
      </c>
      <c r="B63" s="78" t="s">
        <v>158</v>
      </c>
      <c r="D63" s="10" t="s">
        <v>66</v>
      </c>
      <c r="E63" s="64">
        <v>3753191471437</v>
      </c>
      <c r="F63" s="18"/>
      <c r="G63" s="84"/>
      <c r="H63" s="84"/>
      <c r="I63" s="84"/>
      <c r="J63" s="84"/>
      <c r="K63" s="84"/>
      <c r="L63" s="84"/>
      <c r="M63" s="105"/>
      <c r="N63" s="105"/>
      <c r="O63" s="84"/>
      <c r="P63" s="84"/>
      <c r="Q63" s="102"/>
      <c r="R63" s="102"/>
      <c r="S63" s="5"/>
      <c r="T63" s="5"/>
    </row>
    <row r="64" spans="1:20" x14ac:dyDescent="0.25">
      <c r="A64" t="s">
        <v>143</v>
      </c>
      <c r="B64" s="78" t="s">
        <v>144</v>
      </c>
      <c r="D64" s="10" t="s">
        <v>69</v>
      </c>
      <c r="E64" s="64">
        <v>1090894600845</v>
      </c>
      <c r="F64" s="18"/>
      <c r="G64" s="84"/>
      <c r="H64" s="84"/>
      <c r="I64" s="84"/>
      <c r="J64" s="84"/>
      <c r="K64" s="84"/>
      <c r="L64" s="84"/>
      <c r="M64" s="105"/>
      <c r="N64" s="105"/>
      <c r="O64" s="84"/>
      <c r="P64" s="84"/>
      <c r="Q64" s="102"/>
      <c r="R64" s="102"/>
      <c r="S64" s="5"/>
      <c r="T64" s="5"/>
    </row>
    <row r="65" spans="1:20" x14ac:dyDescent="0.25">
      <c r="A65" t="s">
        <v>53</v>
      </c>
      <c r="B65" s="78" t="s">
        <v>159</v>
      </c>
      <c r="D65" s="10" t="s">
        <v>82</v>
      </c>
      <c r="E65" s="64">
        <v>541452262132</v>
      </c>
      <c r="F65" s="18"/>
      <c r="G65" s="84"/>
      <c r="H65" s="84"/>
      <c r="I65" s="84"/>
      <c r="J65" s="84"/>
      <c r="K65" s="84"/>
      <c r="L65" s="84"/>
      <c r="M65" s="105"/>
      <c r="N65" s="105"/>
      <c r="O65" s="84"/>
      <c r="P65" s="84"/>
      <c r="Q65" s="102"/>
      <c r="R65" s="102"/>
      <c r="S65" s="5"/>
      <c r="T65" s="5"/>
    </row>
    <row r="66" spans="1:20" x14ac:dyDescent="0.25">
      <c r="B66" s="78" t="s">
        <v>160</v>
      </c>
      <c r="D66" s="10" t="s">
        <v>80</v>
      </c>
      <c r="E66" s="77">
        <v>0.55370750692382786</v>
      </c>
      <c r="F66" s="18"/>
      <c r="G66" s="84"/>
      <c r="H66" s="84"/>
      <c r="I66" s="84"/>
      <c r="J66" s="84"/>
      <c r="K66" s="84"/>
      <c r="L66" s="84"/>
      <c r="M66" s="105"/>
      <c r="N66" s="105"/>
      <c r="O66" s="84"/>
      <c r="P66" s="84"/>
      <c r="Q66" s="102"/>
      <c r="R66" s="102"/>
      <c r="S66" s="5"/>
      <c r="T66" s="5"/>
    </row>
    <row r="67" spans="1:20" x14ac:dyDescent="0.25">
      <c r="A67" t="s">
        <v>48</v>
      </c>
      <c r="B67" s="78" t="s">
        <v>132</v>
      </c>
      <c r="D67" s="10" t="s">
        <v>59</v>
      </c>
      <c r="E67" s="64">
        <v>1908635499693</v>
      </c>
      <c r="F67" s="18"/>
      <c r="G67" s="84"/>
      <c r="H67" s="84"/>
      <c r="I67" s="84"/>
      <c r="J67" s="84"/>
      <c r="K67" s="84"/>
      <c r="L67" s="84"/>
      <c r="M67" s="105"/>
      <c r="N67" s="105"/>
      <c r="O67" s="84"/>
      <c r="P67" s="84"/>
      <c r="Q67" s="102"/>
      <c r="R67" s="102"/>
      <c r="S67" s="5"/>
      <c r="T67" s="5"/>
    </row>
    <row r="68" spans="1:20" x14ac:dyDescent="0.25">
      <c r="B68" s="78" t="s">
        <v>161</v>
      </c>
      <c r="D68" s="10" t="s">
        <v>81</v>
      </c>
      <c r="E68" s="64">
        <v>231363586500</v>
      </c>
      <c r="F68" s="18"/>
      <c r="G68" s="84"/>
      <c r="H68" s="84"/>
      <c r="I68" s="84"/>
      <c r="J68" s="84"/>
      <c r="K68" s="84"/>
      <c r="L68" s="84"/>
      <c r="M68" s="105"/>
      <c r="N68" s="105"/>
      <c r="O68" s="84"/>
      <c r="P68" s="84"/>
      <c r="Q68" s="102"/>
      <c r="R68" s="102"/>
      <c r="S68" s="5"/>
      <c r="T68" s="5"/>
    </row>
    <row r="71" spans="1:20" x14ac:dyDescent="0.25">
      <c r="D71" s="62" t="s">
        <v>122</v>
      </c>
    </row>
    <row r="73" spans="1:20" ht="21" x14ac:dyDescent="0.35">
      <c r="D73" s="24" t="s">
        <v>121</v>
      </c>
    </row>
  </sheetData>
  <mergeCells count="65">
    <mergeCell ref="Q61:R68"/>
    <mergeCell ref="G59:R59"/>
    <mergeCell ref="G60:H60"/>
    <mergeCell ref="I60:J60"/>
    <mergeCell ref="K60:L60"/>
    <mergeCell ref="M60:N60"/>
    <mergeCell ref="O60:P60"/>
    <mergeCell ref="Q60:R60"/>
    <mergeCell ref="G61:H68"/>
    <mergeCell ref="I61:J68"/>
    <mergeCell ref="K61:L68"/>
    <mergeCell ref="M61:N68"/>
    <mergeCell ref="O61:P68"/>
    <mergeCell ref="G42:J42"/>
    <mergeCell ref="Q50:R57"/>
    <mergeCell ref="G44:H46"/>
    <mergeCell ref="I44:J46"/>
    <mergeCell ref="G48:R48"/>
    <mergeCell ref="G49:H49"/>
    <mergeCell ref="I49:J49"/>
    <mergeCell ref="K49:L49"/>
    <mergeCell ref="M49:N49"/>
    <mergeCell ref="O49:P49"/>
    <mergeCell ref="Q49:R49"/>
    <mergeCell ref="G50:H57"/>
    <mergeCell ref="I50:J57"/>
    <mergeCell ref="K50:L57"/>
    <mergeCell ref="M50:N57"/>
    <mergeCell ref="O50:P57"/>
    <mergeCell ref="M19:N23"/>
    <mergeCell ref="G25:L25"/>
    <mergeCell ref="G43:H43"/>
    <mergeCell ref="I43:J43"/>
    <mergeCell ref="G27:H30"/>
    <mergeCell ref="I27:J30"/>
    <mergeCell ref="K27:L30"/>
    <mergeCell ref="G32:N32"/>
    <mergeCell ref="G33:H33"/>
    <mergeCell ref="I33:J33"/>
    <mergeCell ref="K33:L33"/>
    <mergeCell ref="M33:N33"/>
    <mergeCell ref="G34:H40"/>
    <mergeCell ref="I34:J40"/>
    <mergeCell ref="K34:L40"/>
    <mergeCell ref="M34:N40"/>
    <mergeCell ref="G26:H26"/>
    <mergeCell ref="I26:J26"/>
    <mergeCell ref="K26:L26"/>
    <mergeCell ref="G9:H15"/>
    <mergeCell ref="I9:J15"/>
    <mergeCell ref="K9:L15"/>
    <mergeCell ref="G19:H23"/>
    <mergeCell ref="I19:J23"/>
    <mergeCell ref="K19:L23"/>
    <mergeCell ref="M9:N15"/>
    <mergeCell ref="G17:N17"/>
    <mergeCell ref="G18:H18"/>
    <mergeCell ref="I18:J18"/>
    <mergeCell ref="K18:L18"/>
    <mergeCell ref="M18:N18"/>
    <mergeCell ref="G7:N7"/>
    <mergeCell ref="G8:H8"/>
    <mergeCell ref="I8:J8"/>
    <mergeCell ref="K8:L8"/>
    <mergeCell ref="M8:N8"/>
  </mergeCells>
  <hyperlinks>
    <hyperlink ref="D5" r:id="rId1"/>
    <hyperlink ref="D73" r:id="rId2"/>
  </hyperlinks>
  <pageMargins left="0.7" right="0.7" top="0.75" bottom="0.75" header="0.3" footer="0.3"/>
  <pageSetup orientation="portrait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BS</vt:lpstr>
      <vt:lpstr>PL</vt:lpstr>
      <vt:lpstr>BIEUDO</vt:lpstr>
      <vt:lpstr>REPORT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2020-09-19T10:31:14Z</dcterms:modified>
</cp:coreProperties>
</file>