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defaultThemeVersion="124226"/>
  <bookViews>
    <workbookView xWindow="-120" yWindow="-120" windowWidth="20730" windowHeight="11160" activeTab="3"/>
  </bookViews>
  <sheets>
    <sheet name="BS" sheetId="3" r:id="rId1"/>
    <sheet name="PL" sheetId="4" r:id="rId2"/>
    <sheet name="REPORT" sheetId="8" r:id="rId3"/>
    <sheet name="BIEUDO" sheetId="5" r:id="rId4"/>
  </sheets>
  <calcPr calcId="144525" iterate="1" iterateCount="10000"/>
</workbook>
</file>

<file path=xl/calcChain.xml><?xml version="1.0" encoding="utf-8"?>
<calcChain xmlns="http://schemas.openxmlformats.org/spreadsheetml/2006/main">
  <c r="C97" i="5" l="1"/>
  <c r="C96" i="5"/>
  <c r="K22" i="4"/>
  <c r="K18" i="4"/>
  <c r="K9" i="4"/>
  <c r="K8" i="4"/>
  <c r="K7" i="4"/>
  <c r="K6" i="4"/>
  <c r="C39" i="5" l="1"/>
  <c r="D39" i="5"/>
  <c r="G23" i="5"/>
  <c r="J23" i="5"/>
  <c r="D42" i="5"/>
  <c r="C41" i="5"/>
  <c r="C42" i="5"/>
  <c r="E7" i="5"/>
  <c r="E23" i="5"/>
  <c r="D41" i="5"/>
  <c r="F7" i="5"/>
  <c r="J7" i="5"/>
  <c r="C7" i="5"/>
  <c r="G7" i="5"/>
  <c r="F23" i="5"/>
  <c r="I7" i="5"/>
  <c r="D7" i="5"/>
  <c r="H7" i="5"/>
  <c r="C23" i="5"/>
  <c r="H23" i="5"/>
  <c r="C40" i="5" l="1"/>
  <c r="D40" i="5"/>
  <c r="D43" i="5" s="1"/>
  <c r="F43" i="5" s="1"/>
  <c r="K7" i="5"/>
  <c r="E61" i="8"/>
  <c r="I61" i="8"/>
  <c r="K61" i="8" s="1"/>
  <c r="G61" i="8"/>
  <c r="M61" i="8"/>
  <c r="K9" i="8"/>
  <c r="O50" i="8"/>
  <c r="O61" i="8"/>
  <c r="G50" i="8"/>
  <c r="L7" i="5"/>
  <c r="E39" i="5" s="1"/>
  <c r="E63" i="5"/>
  <c r="F69" i="5" s="1"/>
  <c r="E40" i="5"/>
  <c r="D23" i="5"/>
  <c r="L23" i="5" s="1"/>
  <c r="E42" i="5"/>
  <c r="E60" i="5"/>
  <c r="F68" i="5" s="1"/>
  <c r="I23" i="5"/>
  <c r="K23" i="5" s="1"/>
  <c r="D75" i="5"/>
  <c r="F64" i="5"/>
  <c r="F61" i="5"/>
  <c r="E68" i="5" s="1"/>
  <c r="E64" i="5"/>
  <c r="I75" i="5"/>
  <c r="G75" i="5"/>
  <c r="E61" i="5"/>
  <c r="J75" i="5"/>
  <c r="F75" i="5"/>
  <c r="E75" i="5"/>
  <c r="H75" i="5"/>
  <c r="C75" i="5"/>
  <c r="M7" i="5"/>
  <c r="F41" i="5"/>
  <c r="F39" i="5"/>
  <c r="I34" i="8" l="1"/>
  <c r="F40" i="5"/>
  <c r="K19" i="8"/>
  <c r="G19" i="8"/>
  <c r="I19" i="8"/>
  <c r="K34" i="8"/>
  <c r="E9" i="8"/>
  <c r="E19" i="8"/>
  <c r="I9" i="8"/>
  <c r="G9" i="8"/>
  <c r="G44" i="8"/>
  <c r="E44" i="8"/>
  <c r="E34" i="8"/>
  <c r="G34" i="8"/>
  <c r="M50" i="8"/>
  <c r="E50" i="8"/>
  <c r="K50" i="8"/>
  <c r="I50" i="8"/>
  <c r="I27" i="8"/>
  <c r="G27" i="8"/>
  <c r="E27" i="8"/>
  <c r="E41" i="5"/>
  <c r="F42" i="5"/>
  <c r="C43" i="5"/>
  <c r="E43" i="5" s="1"/>
  <c r="C99" i="5"/>
  <c r="C100" i="5" s="1"/>
  <c r="F70" i="5"/>
  <c r="M23" i="5"/>
  <c r="F63" i="5"/>
  <c r="J64" i="5"/>
  <c r="J69" i="5" s="1"/>
  <c r="G64" i="5"/>
  <c r="E69" i="5"/>
  <c r="E70" i="5" s="1"/>
  <c r="F65" i="5"/>
  <c r="F60" i="5"/>
  <c r="G61" i="5"/>
  <c r="J61" i="5"/>
  <c r="J68" i="5" s="1"/>
  <c r="G65" i="5" l="1"/>
  <c r="G69" i="5"/>
  <c r="G68" i="5"/>
  <c r="D68" i="5"/>
  <c r="H61" i="5"/>
  <c r="H68" i="5" s="1"/>
  <c r="D69" i="5"/>
  <c r="H64" i="5"/>
  <c r="H69" i="5" s="1"/>
  <c r="D70" i="5" l="1"/>
  <c r="I64" i="5"/>
  <c r="I69" i="5" s="1"/>
  <c r="G70" i="5"/>
  <c r="I61" i="5"/>
  <c r="I68" i="5" s="1"/>
</calcChain>
</file>

<file path=xl/sharedStrings.xml><?xml version="1.0" encoding="utf-8"?>
<sst xmlns="http://schemas.openxmlformats.org/spreadsheetml/2006/main" count="334" uniqueCount="246">
  <si>
    <t>ROA</t>
  </si>
  <si>
    <t>ROE</t>
  </si>
  <si>
    <t>ROCE</t>
  </si>
  <si>
    <t xml:space="preserve">EBIT </t>
  </si>
  <si>
    <t>Khả năng thanh toán</t>
  </si>
  <si>
    <t>Khả năng thanh toán ngắn hạn</t>
  </si>
  <si>
    <t>Khả năng thanh toán nhanh</t>
  </si>
  <si>
    <t>Khả năng thanh toán bằng tiền</t>
  </si>
  <si>
    <t>Biên lợi nhuận gộp</t>
  </si>
  <si>
    <t>Biên lợi nhuận hoạt động kinh doanh</t>
  </si>
  <si>
    <t>Biên lợi nhuận trước thuế</t>
  </si>
  <si>
    <t>Biên lợi nhuận ròng</t>
  </si>
  <si>
    <t>Biên lợi nhuận</t>
  </si>
  <si>
    <t>Khả năng sinh lợi</t>
  </si>
  <si>
    <t>Tỷ lệ nợ</t>
  </si>
  <si>
    <t>Tỷ lệ nợ/tổng TS</t>
  </si>
  <si>
    <t>Tỷ lệ nợ/VCSH</t>
  </si>
  <si>
    <t>Tỷ suất vốn hóa</t>
  </si>
  <si>
    <t>Khả năng thanh toán lãi vay</t>
  </si>
  <si>
    <t>Tỷ lệ dòng tiền/nợ vay</t>
  </si>
  <si>
    <t>Vòng quay TSCĐ</t>
  </si>
  <si>
    <t>Hiệu suất hoạt động</t>
  </si>
  <si>
    <t>Doanh thu trên mỗi nhân viên</t>
  </si>
  <si>
    <t>Dòng tiền HĐKD/Doanh thu</t>
  </si>
  <si>
    <t>Dòng tiền tự do/Dòng tiền HĐKD</t>
  </si>
  <si>
    <t>Khả năng chi trả nợ ngắn hạn</t>
  </si>
  <si>
    <t>Khả năng đám bảo chi phí vốn</t>
  </si>
  <si>
    <t>Khả năng chi trả cổ tức</t>
  </si>
  <si>
    <t>Tỷ lệ chia cổ tức</t>
  </si>
  <si>
    <t>Thị giá/Giá trị sổ sách (PB)</t>
  </si>
  <si>
    <t>Hệ số giá/dòng tiền (PCF)</t>
  </si>
  <si>
    <t>Hệ số giá trên thu nhập mỗi cổ phần (PE)</t>
  </si>
  <si>
    <t>Tỉ lệ giá trên thu nhập so với tăng trưởng (PEG)</t>
  </si>
  <si>
    <t>Hệ số giá/doanh thu (PS)</t>
  </si>
  <si>
    <t>Tỷ suất cổ tức</t>
  </si>
  <si>
    <t>Chỉ số định giá</t>
  </si>
  <si>
    <t>Bảng cân đối kế toán</t>
  </si>
  <si>
    <t xml:space="preserve">    A. Tài sản lưu động và đầu tư ngắn hạn</t>
  </si>
  <si>
    <t xml:space="preserve">        I. Tiền và các khoản tương đương tiền</t>
  </si>
  <si>
    <t xml:space="preserve">        II. Các khoản đầu tư tài chính ngắn hạn</t>
  </si>
  <si>
    <t xml:space="preserve">        III. Các khoản phải thu ngắn hạn</t>
  </si>
  <si>
    <t xml:space="preserve">        II. Tài sản cố định</t>
  </si>
  <si>
    <t>TỔNG CỘNG TÀI SẢN</t>
  </si>
  <si>
    <t xml:space="preserve">    A. Nợ phải trả</t>
  </si>
  <si>
    <t xml:space="preserve">        I. Nợ ngắn hạn</t>
  </si>
  <si>
    <t xml:space="preserve">        II. Nợ dài hạn</t>
  </si>
  <si>
    <t xml:space="preserve">        I. Vốn chủ sở hữu</t>
  </si>
  <si>
    <t>1. Tổng doanh thu hoạt động kinh doanh</t>
  </si>
  <si>
    <t>3. Doanh thu thuần (1)-(2)</t>
  </si>
  <si>
    <t>5. Lợi nhuận gộp (3)-(4)</t>
  </si>
  <si>
    <t xml:space="preserve">    -Trong đó: Chi phí lãi vay</t>
  </si>
  <si>
    <t>11. Lợi nhuận thuần từ hoạt động kinh doanh (5)+(6)-(7)+(8)-(9)-(10)</t>
  </si>
  <si>
    <t>15. Tổng lợi nhuận kế toán trước thuế (11)+(14)</t>
  </si>
  <si>
    <t>19. Lợi nhuận sau thuế thu nhập doanh nghiệp (15)-(18)</t>
  </si>
  <si>
    <t>Tài sản ngắn hạn</t>
  </si>
  <si>
    <t>Nợ ngắn hạn</t>
  </si>
  <si>
    <t>Tiền và tương đương tiền</t>
  </si>
  <si>
    <t>Đầu tư tài chính ngắn hạn</t>
  </si>
  <si>
    <t>Khoản phải thu ngắn hạn</t>
  </si>
  <si>
    <t>Doanh thu thuần</t>
  </si>
  <si>
    <t>Lợi nhuận gộp</t>
  </si>
  <si>
    <t>Lợi nhuận từ HĐKD</t>
  </si>
  <si>
    <t>Lợi nhuận trước thuế</t>
  </si>
  <si>
    <t>Lợi nhuận sau thuế</t>
  </si>
  <si>
    <t>Tổng tài sản</t>
  </si>
  <si>
    <t>Nợ phải trả</t>
  </si>
  <si>
    <t>VCSH</t>
  </si>
  <si>
    <t>Nợ dài hạn</t>
  </si>
  <si>
    <t>Chi phí lãi vay</t>
  </si>
  <si>
    <t>Dòng tiền HĐKD</t>
  </si>
  <si>
    <t>Doanh thu</t>
  </si>
  <si>
    <t>TSCĐ</t>
  </si>
  <si>
    <t>Số nhân viên</t>
  </si>
  <si>
    <t>Dòng tiền tự do</t>
  </si>
  <si>
    <t>Chi phí vốn</t>
  </si>
  <si>
    <t>Cổ tức tiền mặt</t>
  </si>
  <si>
    <t>Cổ tức trên mỗi cổ phiếu</t>
  </si>
  <si>
    <t>Thu nhập trên mỗi cổ phiếu (EPS)</t>
  </si>
  <si>
    <t>Thị giá cổ phiếu</t>
  </si>
  <si>
    <t>Cổ phiếu đang lưu hành</t>
  </si>
  <si>
    <t>Tăng trưởng EPS</t>
  </si>
  <si>
    <t>Tổng cổ tức hàng năm</t>
  </si>
  <si>
    <t xml:space="preserve">Lợi nhuận sau thuế </t>
  </si>
  <si>
    <t>Báo cáo kết quả hoạt động kinh doanh</t>
  </si>
  <si>
    <t>Mã Chứng khoán</t>
  </si>
  <si>
    <t>Quý báo cáo</t>
  </si>
  <si>
    <t>Năm báo cáo</t>
  </si>
  <si>
    <t>Chỉ báo dòng tiền</t>
  </si>
  <si>
    <t>Q3 2019</t>
  </si>
  <si>
    <t>Q4 2019</t>
  </si>
  <si>
    <t>Q1 2020</t>
  </si>
  <si>
    <t>Q2 2020</t>
  </si>
  <si>
    <t>Q3 2018</t>
  </si>
  <si>
    <t>Q4 2018</t>
  </si>
  <si>
    <t>Q1 2019</t>
  </si>
  <si>
    <t>Q2 2019</t>
  </si>
  <si>
    <t>%</t>
  </si>
  <si>
    <t xml:space="preserve">Phân tích chi phí </t>
  </si>
  <si>
    <t>Gía vốn</t>
  </si>
  <si>
    <t>CPBH</t>
  </si>
  <si>
    <t>CPQL</t>
  </si>
  <si>
    <t>Lợi nhuận</t>
  </si>
  <si>
    <t>Phân tích ROE</t>
  </si>
  <si>
    <t xml:space="preserve">Lợi nhuận </t>
  </si>
  <si>
    <t>Tổng TS</t>
  </si>
  <si>
    <t>Hiệu suất sd ts</t>
  </si>
  <si>
    <t>Đòn bẩy TC</t>
  </si>
  <si>
    <t>Tổng VCSH</t>
  </si>
  <si>
    <t>Hiệu suất sử dụng TS</t>
  </si>
  <si>
    <t>Đòn bẩy tài chính</t>
  </si>
  <si>
    <t>Chênh lệch</t>
  </si>
  <si>
    <t>Phân tích dòng tiền</t>
  </si>
  <si>
    <t>Khả năng TT ngắn hạn</t>
  </si>
  <si>
    <t>Mức an toàn</t>
  </si>
  <si>
    <t>Cấu trúc vốn, khả năng vay và trả nợ</t>
  </si>
  <si>
    <t>Tổng nợ</t>
  </si>
  <si>
    <t>Nợ / TS</t>
  </si>
  <si>
    <t>VCSH/TS</t>
  </si>
  <si>
    <r>
      <t>Xem thêm :</t>
    </r>
    <r>
      <rPr>
        <sz val="11"/>
        <color theme="1"/>
        <rFont val="Calibri"/>
        <family val="2"/>
        <scheme val="minor"/>
      </rPr>
      <t> Để nâng cao kỹ năng cũng như kiến thức về phân tích báo cáo tài chính, các bạn tham khảo thêm tại :</t>
    </r>
  </si>
  <si>
    <t>Khóa học Phân tích Báo cáo tài chính online</t>
  </si>
  <si>
    <t>Xem thêm :</t>
  </si>
  <si>
    <t>Khóa học Phân tích báo cáo tài chính online</t>
  </si>
  <si>
    <r>
      <t>Xem thêm :</t>
    </r>
    <r>
      <rPr>
        <sz val="11"/>
        <color theme="1"/>
        <rFont val="Calibri"/>
        <family val="2"/>
        <scheme val="minor"/>
      </rPr>
      <t> Để nâng cao kỹ năng cũng như kiến thức về phân tích báo cáo tài chính, các bạn tham khảo thêm tại : </t>
    </r>
  </si>
  <si>
    <t>Qúy 2-2019</t>
  </si>
  <si>
    <t>Qúy 2-2020</t>
  </si>
  <si>
    <t>VIC</t>
  </si>
  <si>
    <t/>
  </si>
  <si>
    <t>TÀI SẢN</t>
  </si>
  <si>
    <t xml:space="preserve">            1. Tiền</t>
  </si>
  <si>
    <t xml:space="preserve">            2. Các khoản tương đương tiền</t>
  </si>
  <si>
    <t xml:space="preserve">            1. Chứng khoán kinh doanh</t>
  </si>
  <si>
    <t xml:space="preserve">            2. Dự phòng giảm giá chứng khoán kinh doanh</t>
  </si>
  <si>
    <t xml:space="preserve">            3. Đầu tư nắm giữ đến ngày đáo hạn</t>
  </si>
  <si>
    <t xml:space="preserve">            1. Phải thu ngắn hạn của khách hàng</t>
  </si>
  <si>
    <t xml:space="preserve">            2. Trả trước cho người bán</t>
  </si>
  <si>
    <t xml:space="preserve">            3. Phải thu nội bộ ngắn hạn</t>
  </si>
  <si>
    <t xml:space="preserve">            4. Phải thu theo tiến độ hợp đồng xây dựng</t>
  </si>
  <si>
    <t xml:space="preserve">            5. Phải thu về cho vay ngắn hạn</t>
  </si>
  <si>
    <t xml:space="preserve">            6. Phải thu ngắn hạn khác</t>
  </si>
  <si>
    <t xml:space="preserve">            7. Dự phòng phải thu ngắn hạn khó đòi</t>
  </si>
  <si>
    <t xml:space="preserve">        IV. Tổng hàng tồn kho</t>
  </si>
  <si>
    <t xml:space="preserve">            1. Hàng tồn kho</t>
  </si>
  <si>
    <t xml:space="preserve">            2. Dự phòng giảm giá hàng tồn kho</t>
  </si>
  <si>
    <t xml:space="preserve">        V. Tài sản ngắn hạn khác</t>
  </si>
  <si>
    <t xml:space="preserve">            1. Chi phí trả trước ngắn hạn</t>
  </si>
  <si>
    <t xml:space="preserve">            2. Thuế giá trị gia tăng được khấu trừ</t>
  </si>
  <si>
    <t xml:space="preserve">            3. Thuế và các khoản phải thu Nhà nước</t>
  </si>
  <si>
    <t xml:space="preserve">            4. Giao dịch mua bán lại trái phiếu chính phủ</t>
  </si>
  <si>
    <t xml:space="preserve">            5. Tài sản ngắn hạn khác</t>
  </si>
  <si>
    <t xml:space="preserve">    B. Tài sản cố định và đầu tư dài hạn</t>
  </si>
  <si>
    <t xml:space="preserve">        I. Các khoản phải thu dài hạn</t>
  </si>
  <si>
    <t xml:space="preserve">            1. Phải thu dài hạn của khách hàng</t>
  </si>
  <si>
    <t xml:space="preserve">            2. Vốn kinh doanh tại các đơn vị trực thuộc</t>
  </si>
  <si>
    <t xml:space="preserve">            3. Phải thu dài hạn nội bộ</t>
  </si>
  <si>
    <t xml:space="preserve">            4. Phải thu về cho vay dài hạn</t>
  </si>
  <si>
    <t xml:space="preserve">            5. Phải thu dài hạn khác</t>
  </si>
  <si>
    <t xml:space="preserve">            6. Dự phòng phải thu dài hạn khó đòi</t>
  </si>
  <si>
    <t xml:space="preserve">            1. Tài sản cố định hữu hình</t>
  </si>
  <si>
    <t xml:space="preserve">                - Nguyên giá</t>
  </si>
  <si>
    <t xml:space="preserve">                - Giá trị hao mòn lũy kế</t>
  </si>
  <si>
    <t xml:space="preserve">            2. Tài sản cố định thuê tài chính</t>
  </si>
  <si>
    <t xml:space="preserve">            3. Tài sản cố định vô hình</t>
  </si>
  <si>
    <t xml:space="preserve">        III. Bất động sản đầu tư</t>
  </si>
  <si>
    <t xml:space="preserve">            - Nguyên giá</t>
  </si>
  <si>
    <t xml:space="preserve">            - Giá trị hao mòn lũy kế</t>
  </si>
  <si>
    <t xml:space="preserve">        IV. Tài sản dở dang dài hạn</t>
  </si>
  <si>
    <t xml:space="preserve">            1. Chi phí sản xuất, kinh doanh dở dang dài hạn</t>
  </si>
  <si>
    <t xml:space="preserve">            2. chi phí xây dựng cơ bản dở dang</t>
  </si>
  <si>
    <t xml:space="preserve">        V. Các khoản đầu tư tài chính dài hạn</t>
  </si>
  <si>
    <t xml:space="preserve">            1. Đầu tư vào công ty con</t>
  </si>
  <si>
    <t xml:space="preserve">            2. Đầu tư vào công ty liên kết, liên doanh</t>
  </si>
  <si>
    <t xml:space="preserve">            3. Đầu tư khác vào công cụ vốn</t>
  </si>
  <si>
    <t xml:space="preserve">            4. Dự phòng giảm giá đầu tư tài chính dài hạn</t>
  </si>
  <si>
    <t xml:space="preserve">            5. Đầu tư nắm giữ đến ngày đáo hạn</t>
  </si>
  <si>
    <t xml:space="preserve">        VI. Tổng tài sản dài hạn khác</t>
  </si>
  <si>
    <t xml:space="preserve">            1. Chi phí trả trước dài hạn</t>
  </si>
  <si>
    <t xml:space="preserve">            2. Tài sản Thuế thu nhập hoãn lại</t>
  </si>
  <si>
    <t xml:space="preserve">            3. Tài sản dài hạn khác</t>
  </si>
  <si>
    <t xml:space="preserve">        VII. Lợi thế thương mại</t>
  </si>
  <si>
    <t>NGUỒN VỐN</t>
  </si>
  <si>
    <t xml:space="preserve">            1. Vay và nợ thuê tài chính ngắn hạn</t>
  </si>
  <si>
    <t xml:space="preserve">            2. Vay và nợ dài hạn đến hạn phải trả</t>
  </si>
  <si>
    <t xml:space="preserve">            3. Phải trả người bán ngắn hạn</t>
  </si>
  <si>
    <t xml:space="preserve">            4. Người mua trả tiền trước</t>
  </si>
  <si>
    <t xml:space="preserve">            5. Thuế và các khoản phải nộp nhà nước</t>
  </si>
  <si>
    <t xml:space="preserve">            6. Phải trả người lao động</t>
  </si>
  <si>
    <t xml:space="preserve">            7. Chi phí phải trả ngắn hạn</t>
  </si>
  <si>
    <t xml:space="preserve">            8. Phải trả nội bộ ngắn hạn</t>
  </si>
  <si>
    <t xml:space="preserve">            9. Phải trả theo tiến độ kế hoạch hợp đồng xây dựng</t>
  </si>
  <si>
    <t xml:space="preserve">            10. Doanh thu chưa thực hiện ngắn hạn</t>
  </si>
  <si>
    <t xml:space="preserve">            11. Phải trả ngắn hạn khác</t>
  </si>
  <si>
    <t xml:space="preserve">            12. Dự phòng phải trả ngắn hạn</t>
  </si>
  <si>
    <t xml:space="preserve">            13. Quỹ khen thưởng phúc lợi</t>
  </si>
  <si>
    <t xml:space="preserve">            14. Quỹ bình ổn giá</t>
  </si>
  <si>
    <t xml:space="preserve">            15. Giao dịch mua bán lại trái phiếu chính phủ</t>
  </si>
  <si>
    <t xml:space="preserve">            1. Phải trả người bán dài hạn</t>
  </si>
  <si>
    <t xml:space="preserve">            2. Chi phí phải trả dài hạn</t>
  </si>
  <si>
    <t xml:space="preserve">            3. Phải trả nội bộ về vốn kinh doanh</t>
  </si>
  <si>
    <t xml:space="preserve">            4. Phải trả nội bộ dài hạn</t>
  </si>
  <si>
    <t xml:space="preserve">            5. Phải trả dài hạn khác</t>
  </si>
  <si>
    <t xml:space="preserve">            6. Vay và nợ thuê tài chính dài hạn</t>
  </si>
  <si>
    <t xml:space="preserve">            7. Trái phiếu chuyển đổi</t>
  </si>
  <si>
    <t xml:space="preserve">            8. Thuế thu nhập hoãn lại phải trả</t>
  </si>
  <si>
    <t xml:space="preserve">            9. Dự phòng trợ cấp mất việc làm</t>
  </si>
  <si>
    <t xml:space="preserve">            10. Dự phòng phải trả dài hạn</t>
  </si>
  <si>
    <t xml:space="preserve">            11. Doanh thu chưa thực hiện dài hạn</t>
  </si>
  <si>
    <t xml:space="preserve">            12. Quỹ phát triển khoa học và công nghệ</t>
  </si>
  <si>
    <t xml:space="preserve">    B. Nguồn vốn chủ sở hữu</t>
  </si>
  <si>
    <t xml:space="preserve">            1. Vốn đầu tư của chủ sở hữu</t>
  </si>
  <si>
    <t xml:space="preserve">            2. Thặng dư vốn cổ phần</t>
  </si>
  <si>
    <t xml:space="preserve">            3. Quyền chọn chuyển đổi trái phiếu</t>
  </si>
  <si>
    <t xml:space="preserve">            4. Vốn khác của chủ sở hữu</t>
  </si>
  <si>
    <t xml:space="preserve">            5. Cổ phiếu quỹ</t>
  </si>
  <si>
    <t xml:space="preserve">            6. Chênh lệch đánh giá lại tài sản</t>
  </si>
  <si>
    <t xml:space="preserve">            7. Chênh lệch tỷ giá hối đoái</t>
  </si>
  <si>
    <t xml:space="preserve">            8. Quỹ đầu tư phát triển</t>
  </si>
  <si>
    <t xml:space="preserve">            9. Quỹ dự phòng tài chính</t>
  </si>
  <si>
    <t xml:space="preserve">            10. Quỹ khác thuộc vốn chủ sở hữu</t>
  </si>
  <si>
    <t xml:space="preserve">            11. Lợi nhuận sau thuế chưa phân phối</t>
  </si>
  <si>
    <t xml:space="preserve">                - LNST chưa phân phối lũy kế đến cuối kỳ trước</t>
  </si>
  <si>
    <t xml:space="preserve">                - LNST chưa phân phối kỳ này</t>
  </si>
  <si>
    <t xml:space="preserve">            12. Nguồn vốn đầu tư xây dựng cơ bản</t>
  </si>
  <si>
    <t xml:space="preserve">            13. Quỹ hỗ trợ sắp xếp doanh nghiệp</t>
  </si>
  <si>
    <t xml:space="preserve">            14. Lợi ích của cổ đông không kiểm soát</t>
  </si>
  <si>
    <t xml:space="preserve">        II. Nguồn kinh phí và quỹ khác</t>
  </si>
  <si>
    <t xml:space="preserve">            1. Nguồn kinh phí </t>
  </si>
  <si>
    <t xml:space="preserve">            2. Nguồn kinh phí đã hình thành tài sản cố định</t>
  </si>
  <si>
    <t xml:space="preserve">            3. Quỹ dự phòng trợ cấp mất việc làm</t>
  </si>
  <si>
    <t>TỔNG CỘNG NGUỒN VỐN</t>
  </si>
  <si>
    <t>2. Các khoản giảm trừ doanh thu</t>
  </si>
  <si>
    <t>4. Giá vốn hàng bán</t>
  </si>
  <si>
    <t>6. Doanh thu hoạt động tài chính</t>
  </si>
  <si>
    <t>7. Chi phí tài chính</t>
  </si>
  <si>
    <t>8. Phần lợi nhuận hoặc lỗ trong công ty liên kết liên doanh</t>
  </si>
  <si>
    <t>9. Chi phí bán hàng</t>
  </si>
  <si>
    <t>10. Chi phí quản lý doanh nghiệp</t>
  </si>
  <si>
    <t>12. Thu nhập khác</t>
  </si>
  <si>
    <t>13. Chi phí khác</t>
  </si>
  <si>
    <t>14. Lợi nhuận khác (12)-(13)</t>
  </si>
  <si>
    <t>16. Chi phí thuế TNDN hiện hành</t>
  </si>
  <si>
    <t>17. Chi phí thuế TNDN hoãn lại</t>
  </si>
  <si>
    <t>18. Chi phí thuế TNDN (16)+(17)</t>
  </si>
  <si>
    <t>20. Lợi nhuận sau thuế của cổ đông không kiểm soát</t>
  </si>
  <si>
    <t>21. Lợi nhuận sau thuế của cổ đông của công ty mẹ (19)-(20)</t>
  </si>
  <si>
    <t xml:space="preserve">PHÂN TÍCH BÁO CÁO TÀI CHÍNH TẬP ĐOÀN VINGROUP </t>
  </si>
  <si>
    <t>TẬP ĐOÀN VINGROUP ( VIC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</si>
</sst>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64" fontId="0" fillId="0" borderId="0" xfId="2" applyNumberFormat="1" applyFont="1"/>
    <xf numFmtId="164" fontId="5" fillId="4" borderId="6" xfId="2" applyNumberFormat="1" applyFont="1" applyFill="1" applyBorder="1"/>
    <xf numFmtId="164" fontId="5" fillId="4" borderId="8" xfId="2" applyNumberFormat="1" applyFont="1" applyFill="1" applyBorder="1"/>
    <xf numFmtId="164" fontId="5" fillId="4" borderId="10" xfId="2" applyNumberFormat="1" applyFont="1" applyFill="1" applyBorder="1"/>
    <xf numFmtId="0" fontId="6" fillId="4" borderId="1" xfId="0" applyFont="1" applyFill="1" applyBorder="1"/>
    <xf numFmtId="0" fontId="6" fillId="4" borderId="5" xfId="0" applyFont="1" applyFill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3" xfId="0" applyFill="1" applyBorder="1"/>
    <xf numFmtId="0" fontId="0" fillId="4" borderId="0" xfId="0" applyFill="1" applyBorder="1"/>
    <xf numFmtId="0" fontId="0" fillId="4" borderId="12" xfId="0" applyFill="1" applyBorder="1"/>
    <xf numFmtId="164" fontId="0" fillId="0" borderId="0" xfId="2" applyNumberFormat="1" applyFont="1" applyBorder="1" applyAlignment="1">
      <alignment horizontal="center" vertical="center"/>
    </xf>
    <xf numFmtId="0" fontId="8" fillId="0" borderId="0" xfId="0" applyFont="1"/>
    <xf numFmtId="164" fontId="8" fillId="0" borderId="0" xfId="2" applyNumberFormat="1" applyFont="1"/>
    <xf numFmtId="43" fontId="0" fillId="0" borderId="0" xfId="2" applyFont="1"/>
    <xf numFmtId="166" fontId="0" fillId="0" borderId="0" xfId="2" applyNumberFormat="1" applyFont="1"/>
    <xf numFmtId="164" fontId="4" fillId="0" borderId="0" xfId="2" applyNumberFormat="1" applyFont="1" applyAlignment="1">
      <alignment horizontal="center"/>
    </xf>
    <xf numFmtId="0" fontId="10" fillId="0" borderId="0" xfId="3" applyFont="1"/>
    <xf numFmtId="164" fontId="0" fillId="0" borderId="0" xfId="2" applyNumberFormat="1" applyFont="1" applyFill="1"/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center" vertical="center"/>
    </xf>
    <xf numFmtId="9" fontId="3" fillId="0" borderId="0" xfId="1" applyFont="1"/>
    <xf numFmtId="9" fontId="0" fillId="0" borderId="0" xfId="1" applyFont="1"/>
    <xf numFmtId="0" fontId="0" fillId="0" borderId="0" xfId="2" applyNumberFormat="1" applyFont="1"/>
    <xf numFmtId="9" fontId="0" fillId="0" borderId="0" xfId="1" applyNumberFormat="1" applyFont="1"/>
    <xf numFmtId="10" fontId="0" fillId="0" borderId="0" xfId="1" applyNumberFormat="1" applyFont="1"/>
    <xf numFmtId="43" fontId="0" fillId="0" borderId="0" xfId="2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5" borderId="1" xfId="2" applyNumberFormat="1" applyFont="1" applyFill="1" applyBorder="1" applyAlignment="1">
      <alignment horizontal="center" vertical="center" wrapText="1"/>
    </xf>
    <xf numFmtId="164" fontId="0" fillId="5" borderId="3" xfId="2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64" fontId="0" fillId="0" borderId="0" xfId="2" applyNumberFormat="1" applyFont="1" applyAlignment="1">
      <alignment wrapText="1"/>
    </xf>
    <xf numFmtId="0" fontId="0" fillId="5" borderId="14" xfId="0" applyFill="1" applyBorder="1" applyAlignment="1">
      <alignment horizontal="center" vertical="center"/>
    </xf>
    <xf numFmtId="164" fontId="0" fillId="6" borderId="0" xfId="0" applyNumberFormat="1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43" fontId="0" fillId="6" borderId="14" xfId="2" applyFont="1" applyFill="1" applyBorder="1" applyAlignment="1">
      <alignment horizontal="left" vertical="top"/>
    </xf>
    <xf numFmtId="10" fontId="0" fillId="6" borderId="9" xfId="0" applyNumberFormat="1" applyFill="1" applyBorder="1" applyAlignment="1">
      <alignment horizontal="center" vertical="center"/>
    </xf>
    <xf numFmtId="164" fontId="0" fillId="5" borderId="5" xfId="2" applyNumberFormat="1" applyFont="1" applyFill="1" applyBorder="1" applyAlignment="1">
      <alignment horizontal="center" vertical="center"/>
    </xf>
    <xf numFmtId="9" fontId="0" fillId="6" borderId="12" xfId="1" applyFont="1" applyFill="1" applyBorder="1" applyAlignment="1">
      <alignment horizontal="center" vertical="center"/>
    </xf>
    <xf numFmtId="9" fontId="0" fillId="6" borderId="5" xfId="1" applyFont="1" applyFill="1" applyBorder="1" applyAlignment="1">
      <alignment horizontal="center" vertical="center"/>
    </xf>
    <xf numFmtId="43" fontId="0" fillId="6" borderId="5" xfId="2" applyFont="1" applyFill="1" applyBorder="1" applyAlignment="1">
      <alignment horizontal="left" vertical="top"/>
    </xf>
    <xf numFmtId="0" fontId="0" fillId="6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164" fontId="0" fillId="2" borderId="0" xfId="2" applyNumberFormat="1" applyFont="1" applyFill="1"/>
    <xf numFmtId="0" fontId="11" fillId="2" borderId="0" xfId="0" applyFont="1" applyFill="1"/>
    <xf numFmtId="164" fontId="11" fillId="2" borderId="0" xfId="2" applyNumberFormat="1" applyFont="1" applyFill="1"/>
    <xf numFmtId="164" fontId="3" fillId="0" borderId="0" xfId="2" applyNumberFormat="1" applyFont="1" applyFill="1"/>
    <xf numFmtId="0" fontId="3" fillId="0" borderId="0" xfId="0" applyFont="1" applyFill="1"/>
    <xf numFmtId="0" fontId="12" fillId="2" borderId="0" xfId="0" applyFont="1" applyFill="1" applyAlignment="1"/>
    <xf numFmtId="0" fontId="3" fillId="0" borderId="0" xfId="0" applyFont="1"/>
    <xf numFmtId="9" fontId="0" fillId="0" borderId="1" xfId="1" applyFont="1" applyBorder="1" applyAlignment="1">
      <alignment horizontal="center" vertical="center"/>
    </xf>
    <xf numFmtId="0" fontId="7" fillId="0" borderId="0" xfId="0" applyFont="1" applyAlignment="1"/>
    <xf numFmtId="164" fontId="0" fillId="0" borderId="1" xfId="2" applyNumberFormat="1" applyFont="1" applyBorder="1" applyAlignment="1">
      <alignment horizontal="center" vertical="center"/>
    </xf>
    <xf numFmtId="9" fontId="0" fillId="0" borderId="0" xfId="1" applyFont="1" applyFill="1"/>
    <xf numFmtId="9" fontId="0" fillId="0" borderId="0" xfId="2" applyNumberFormat="1" applyFont="1"/>
    <xf numFmtId="9" fontId="0" fillId="0" borderId="0" xfId="0" applyNumberFormat="1"/>
    <xf numFmtId="0" fontId="13" fillId="0" borderId="0" xfId="3" applyFont="1"/>
    <xf numFmtId="0" fontId="14" fillId="0" borderId="0" xfId="0" applyFont="1"/>
    <xf numFmtId="164" fontId="0" fillId="0" borderId="0" xfId="2" applyNumberFormat="1" applyFont="1" applyBorder="1"/>
    <xf numFmtId="164" fontId="4" fillId="0" borderId="0" xfId="2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6" xfId="1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10" fontId="0" fillId="0" borderId="6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164" fontId="3" fillId="0" borderId="0" xfId="2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5" fillId="0" borderId="0" xfId="2" applyNumberFormat="1" applyFont="1"/>
    <xf numFmtId="0" fontId="15" fillId="0" borderId="0" xfId="0" applyFont="1" applyAlignment="1">
      <alignment horizontal="center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REPORT!$E$7</c:f>
          <c:strCache>
            <c:ptCount val="1"/>
            <c:pt idx="0">
              <c:v>Khả năng thanh toán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</c:strRef>
          </c:cat>
          <c:val>
            <c:numRef>
              <c:f>(REPORT!$E$8,REPORT!$G$8,REPORT!$I$8,REPORT!$K$8)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7E-4643-8F1B-DD37602C6800}"/>
            </c:ext>
          </c:extLst>
        </c:ser>
        <c:ser>
          <c:idx val="1"/>
          <c:order val="1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</c:strRef>
          </c:cat>
          <c:val>
            <c:numRef>
              <c:f>(REPORT!$E$9,REPORT!$G$9,REPORT!$I$9,REPORT!$K$9)</c:f>
              <c:numCache>
                <c:formatCode>0.00</c:formatCode>
                <c:ptCount val="4"/>
                <c:pt idx="0">
                  <c:v>0.98254818951551692</c:v>
                </c:pt>
                <c:pt idx="1">
                  <c:v>0.46196743896674897</c:v>
                </c:pt>
                <c:pt idx="2">
                  <c:v>0.14131665382885322</c:v>
                </c:pt>
                <c:pt idx="3">
                  <c:v>1.8938532127071406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REPORT!$E$9:$L$9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7E-4643-8F1B-DD37602C680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</c:strRef>
          </c:cat>
          <c:val>
            <c:numRef>
              <c:f>(REPORT!$E$10,REPORT!$G$10,REPORT!$I$10,REPORT!$K$10)</c:f>
              <c:numCache>
                <c:formatCode>0.00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REPORT!$E$10:$L$10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7E-4643-8F1B-DD37602C680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</c:strRef>
          </c:cat>
          <c:val>
            <c:numRef>
              <c:f>(REPORT!$E$11,REPORT!$G$11,REPORT!$I$11,REPORT!$K$11)</c:f>
              <c:numCache>
                <c:formatCode>0.00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REPORT!$E$11:$L$11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7E-4643-8F1B-DD37602C6800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</c:strRef>
          </c:cat>
          <c:val>
            <c:numRef>
              <c:f>(REPORT!$E$12,REPORT!$G$12,REPORT!$I$12,REPORT!$K$12)</c:f>
              <c:numCache>
                <c:formatCode>0.00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REPORT!$E$12:$L$12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27E-4643-8F1B-DD37602C6800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</c:strRef>
          </c:cat>
          <c:val>
            <c:numRef>
              <c:f>(REPORT!$E$13,REPORT!$G$13,REPORT!$I$13,REPORT!$K$13)</c:f>
              <c:numCache>
                <c:formatCode>0.00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REPORT!$E$13:$L$13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27E-4643-8F1B-DD37602C6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81131392"/>
        <c:axId val="81132928"/>
      </c:barChart>
      <c:catAx>
        <c:axId val="8113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32928"/>
        <c:crosses val="autoZero"/>
        <c:auto val="1"/>
        <c:lblAlgn val="ctr"/>
        <c:lblOffset val="100"/>
        <c:noMultiLvlLbl val="0"/>
      </c:catAx>
      <c:valAx>
        <c:axId val="81132928"/>
        <c:scaling>
          <c:orientation val="minMax"/>
          <c:max val="1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3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6">
                    <a:lumMod val="75000"/>
                  </a:schemeClr>
                </a:solidFill>
              </a:rPr>
              <a:t>KHẢ</a:t>
            </a:r>
            <a:r>
              <a:rPr lang="en-US" b="1" baseline="0">
                <a:solidFill>
                  <a:schemeClr val="accent6">
                    <a:lumMod val="75000"/>
                  </a:schemeClr>
                </a:solidFill>
              </a:rPr>
              <a:t> NĂNG THANH TOÁN NGẮN HẠN</a:t>
            </a:r>
            <a:endParaRPr lang="en-US" b="1">
              <a:solidFill>
                <a:schemeClr val="accent6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536270053441115"/>
          <c:y val="7.23514506303080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7989816275006255E-2"/>
          <c:y val="0.25616761191564341"/>
          <c:w val="0.96639169856934282"/>
          <c:h val="0.51963107758383353"/>
        </c:manualLayout>
      </c:layout>
      <c:lineChart>
        <c:grouping val="standard"/>
        <c:varyColors val="0"/>
        <c:ser>
          <c:idx val="0"/>
          <c:order val="0"/>
          <c:tx>
            <c:strRef>
              <c:f>BIEUDO!$B$75</c:f>
              <c:strCache>
                <c:ptCount val="1"/>
                <c:pt idx="0">
                  <c:v>Khả năng TT ngắn hạn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4510219288289299E-2"/>
                  <c:y val="8.0064733795085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38-4739-AB35-822EABB5E97E}"/>
                </c:ext>
              </c:extLst>
            </c:dLbl>
            <c:dLbl>
              <c:idx val="5"/>
              <c:layout>
                <c:manualLayout>
                  <c:x val="-4.1102349361845592E-2"/>
                  <c:y val="9.6508268634252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38-4739-AB35-822EABB5E97E}"/>
                </c:ext>
              </c:extLst>
            </c:dLbl>
            <c:dLbl>
              <c:idx val="6"/>
              <c:layout>
                <c:manualLayout>
                  <c:x val="-2.8940123440781326E-2"/>
                  <c:y val="6.701833599471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38-4739-AB35-822EABB5E97E}"/>
                </c:ext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BIEUDO!$C$74:$K$74</c:f>
              <c:strCache>
                <c:ptCount val="8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  <c:pt idx="5">
                  <c:v>Q4 2019</c:v>
                </c:pt>
                <c:pt idx="6">
                  <c:v>Q1 2020</c:v>
                </c:pt>
                <c:pt idx="7">
                  <c:v>Q2 2020</c:v>
                </c:pt>
              </c:strCache>
            </c:strRef>
          </c:cat>
          <c:val>
            <c:numRef>
              <c:f>BIEUDO!$C$75:$K$75</c:f>
              <c:numCache>
                <c:formatCode>_(* #,##0.00_);_(* \(#,##0.00\);_(* "-"??_);_(@_)</c:formatCode>
                <c:ptCount val="9"/>
                <c:pt idx="0">
                  <c:v>1.1716367914092087</c:v>
                </c:pt>
                <c:pt idx="1">
                  <c:v>1.1969006794587242</c:v>
                </c:pt>
                <c:pt idx="2">
                  <c:v>1.2418060549675567</c:v>
                </c:pt>
                <c:pt idx="3">
                  <c:v>1.3021937630824512</c:v>
                </c:pt>
                <c:pt idx="4">
                  <c:v>1.0998592456771834</c:v>
                </c:pt>
                <c:pt idx="5">
                  <c:v>1.0973647644465916</c:v>
                </c:pt>
                <c:pt idx="6">
                  <c:v>1.000878116872435</c:v>
                </c:pt>
                <c:pt idx="7">
                  <c:v>0.98254818951551692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838-4739-AB35-822EABB5E97E}"/>
            </c:ext>
          </c:extLst>
        </c:ser>
        <c:ser>
          <c:idx val="1"/>
          <c:order val="1"/>
          <c:tx>
            <c:strRef>
              <c:f>BIEUDO!$B$76</c:f>
              <c:strCache>
                <c:ptCount val="1"/>
                <c:pt idx="0">
                  <c:v>Mức an toàn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38-4739-AB35-822EABB5E97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8-4739-AB35-822EABB5E97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38-4739-AB35-822EABB5E97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38-4739-AB35-822EABB5E97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38-4739-AB35-822EABB5E97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38-4739-AB35-822EABB5E97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38-4739-AB35-822EABB5E97E}"/>
                </c:ext>
              </c:extLst>
            </c:dLbl>
            <c:dLbl>
              <c:idx val="7"/>
              <c:layout>
                <c:manualLayout>
                  <c:x val="1.9815467569179627E-2"/>
                  <c:y val="-7.79059911314537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38-4739-AB35-822EABB5E97E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BIEUDO!$C$74:$K$74</c:f>
              <c:strCache>
                <c:ptCount val="8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  <c:pt idx="5">
                  <c:v>Q4 2019</c:v>
                </c:pt>
                <c:pt idx="6">
                  <c:v>Q1 2020</c:v>
                </c:pt>
                <c:pt idx="7">
                  <c:v>Q2 2020</c:v>
                </c:pt>
              </c:strCache>
            </c:strRef>
          </c:cat>
          <c:val>
            <c:numRef>
              <c:f>BIEUDO!$C$76:$K$76</c:f>
              <c:numCache>
                <c:formatCode>_(* #,##0.0_);_(* \(#,##0.0\);_(* "-"??_);_(@_)</c:formatCode>
                <c:ptCount val="9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838-4739-AB35-822EABB5E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63552"/>
        <c:axId val="66665088"/>
      </c:lineChart>
      <c:catAx>
        <c:axId val="6666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65088"/>
        <c:crosses val="autoZero"/>
        <c:auto val="1"/>
        <c:lblAlgn val="ctr"/>
        <c:lblOffset val="100"/>
        <c:noMultiLvlLbl val="0"/>
      </c:catAx>
      <c:valAx>
        <c:axId val="6666508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6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PHÂN</a:t>
            </a:r>
            <a:r>
              <a:rPr lang="en-US" baseline="0"/>
              <a:t> TÍCH CẤU TRÚC VỐN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71487394350936"/>
          <c:y val="0.15859892649990712"/>
          <c:w val="0.48099328180307738"/>
          <c:h val="0.71089201864567597"/>
        </c:manualLayout>
      </c:layout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40-43D6-9896-464EA98B5094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40-43D6-9896-464EA98B50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BIEUDO!$B$99:$B$100</c:f>
              <c:strCache>
                <c:ptCount val="2"/>
                <c:pt idx="0">
                  <c:v>Nợ / TS</c:v>
                </c:pt>
                <c:pt idx="1">
                  <c:v>VCSH/TS</c:v>
                </c:pt>
              </c:strCache>
            </c:strRef>
          </c:cat>
          <c:val>
            <c:numRef>
              <c:f>BIEUDO!$C$99:$C$100</c:f>
              <c:numCache>
                <c:formatCode>0%</c:formatCode>
                <c:ptCount val="2"/>
                <c:pt idx="0">
                  <c:v>0.69433812633604053</c:v>
                </c:pt>
                <c:pt idx="1">
                  <c:v>0.30566187366395947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540-43D6-9896-464EA98B5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340677598786389"/>
          <c:y val="0.89660959886457547"/>
          <c:w val="0.48682559175515905"/>
          <c:h val="7.6271747416432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accent4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REPORT!$E$17</c:f>
          <c:strCache>
            <c:ptCount val="1"/>
            <c:pt idx="0">
              <c:v>Biên lợi nhuận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</c:strRef>
          </c:cat>
          <c:val>
            <c:numRef>
              <c:f>(REPORT!$E$19,REPORT!$G$19,REPORT!$I$19,REPORT!$K$19)</c:f>
              <c:numCache>
                <c:formatCode>0.00%</c:formatCode>
                <c:ptCount val="4"/>
                <c:pt idx="0">
                  <c:v>0.15741763920358096</c:v>
                </c:pt>
                <c:pt idx="1">
                  <c:v>0.17211000217990521</c:v>
                </c:pt>
                <c:pt idx="2">
                  <c:v>0.11445803716921532</c:v>
                </c:pt>
                <c:pt idx="3">
                  <c:v>3.6577163581785505E-2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REPORT!$E$19:$L$19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53-420C-820C-55D70CFA088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</c:strRef>
          </c:cat>
          <c:val>
            <c:numRef>
              <c:f>(REPORT!$E$20,REPORT!$G$20,REPORT!$I$20,REPORT!$K$20)</c:f>
              <c:numCache>
                <c:formatCode>0.00%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REPORT!$E$20:$L$20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53-420C-820C-55D70CFA088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</c:strRef>
          </c:cat>
          <c:val>
            <c:numRef>
              <c:f>(REPORT!$E$21,REPORT!$G$21,REPORT!$I$21,REPORT!$K$21)</c:f>
              <c:numCache>
                <c:formatCode>0.00%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REPORT!$E$21:$L$21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53-420C-820C-55D70CFA088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</c:strRef>
          </c:cat>
          <c:val>
            <c:numRef>
              <c:f>(REPORT!$E$22,REPORT!$G$22,REPORT!$I$22,REPORT!$K$22)</c:f>
              <c:numCache>
                <c:formatCode>0.00%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REPORT!$E$22:$L$22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53-420C-820C-55D70CFA088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</c:strRef>
          </c:cat>
          <c:val>
            <c:numRef>
              <c:f>(REPORT!$E$23,REPORT!$G$23,REPORT!$I$23,REPORT!$K$23)</c:f>
              <c:numCache>
                <c:formatCode>0.00%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REPORT!$E$23:$L$23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753-420C-820C-55D70CFA0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46186880"/>
        <c:axId val="46188416"/>
      </c:barChart>
      <c:catAx>
        <c:axId val="4618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88416"/>
        <c:crosses val="autoZero"/>
        <c:auto val="1"/>
        <c:lblAlgn val="ctr"/>
        <c:lblOffset val="100"/>
        <c:noMultiLvlLbl val="0"/>
      </c:catAx>
      <c:valAx>
        <c:axId val="461884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8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REPORT!$E$25</c:f>
          <c:strCache>
            <c:ptCount val="1"/>
            <c:pt idx="0">
              <c:v>Khả năng sinh lợi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</c:strRef>
          </c:cat>
          <c:val>
            <c:numRef>
              <c:f>(REPORT!$E$27,REPORT!$G$27,REPORT!$I$27)</c:f>
              <c:numCache>
                <c:formatCode>0.00%</c:formatCode>
                <c:ptCount val="3"/>
                <c:pt idx="0">
                  <c:v>1.9760594602959152E-3</c:v>
                </c:pt>
                <c:pt idx="1">
                  <c:v>6.864274434736993E-3</c:v>
                </c:pt>
                <c:pt idx="2">
                  <c:v>3.6499133761408063E-3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REPORT!$E$27:$J$27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D9-4833-9F18-CD1226DCFAE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</c:strRef>
          </c:cat>
          <c:val>
            <c:numRef>
              <c:f>(REPORT!$E$28,REPORT!$G$28,REPORT!$I$28)</c:f>
              <c:numCache>
                <c:formatCode>0.00%</c:formatCode>
                <c:ptCount val="3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REPORT!$E$28:$J$28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D9-4833-9F18-CD1226DCFAE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</c:strRef>
          </c:cat>
          <c:val>
            <c:numRef>
              <c:f>(REPORT!$E$29,REPORT!$G$29,REPORT!$I$29)</c:f>
              <c:numCache>
                <c:formatCode>0.00%</c:formatCode>
                <c:ptCount val="3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REPORT!$E$29:$J$29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D9-4833-9F18-CD1226DCFAE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</c:strRef>
          </c:cat>
          <c:val>
            <c:numRef>
              <c:f>(REPORT!$E$30,REPORT!$G$30,REPORT!$I$30)</c:f>
              <c:numCache>
                <c:formatCode>0.00%</c:formatCode>
                <c:ptCount val="3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REPORT!$E$30:$J$30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D9-4833-9F18-CD1226DCF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46277376"/>
        <c:axId val="46278912"/>
      </c:barChart>
      <c:catAx>
        <c:axId val="462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78912"/>
        <c:crosses val="autoZero"/>
        <c:auto val="1"/>
        <c:lblAlgn val="ctr"/>
        <c:lblOffset val="100"/>
        <c:noMultiLvlLbl val="0"/>
      </c:catAx>
      <c:valAx>
        <c:axId val="4627891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7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REPORT!$E$32</c:f>
          <c:strCache>
            <c:ptCount val="1"/>
            <c:pt idx="0">
              <c:v>Tỷ lệ nợ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</c:strRef>
          </c:cat>
          <c:val>
            <c:numRef>
              <c:f>(REPORT!$E$34,REPORT!$G$34,REPORT!$I$34,REPORT!$K$34)</c:f>
              <c:numCache>
                <c:formatCode>0.00%</c:formatCode>
                <c:ptCount val="4"/>
                <c:pt idx="0">
                  <c:v>0.71212405927479083</c:v>
                </c:pt>
                <c:pt idx="1">
                  <c:v>2.4737185659934879</c:v>
                </c:pt>
                <c:pt idx="2">
                  <c:v>0.84233282967141121</c:v>
                </c:pt>
                <c:pt idx="3" formatCode="0%">
                  <c:v>-9.2823692399646815E-2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REPORT!$E$34:$L$34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7C-4E7C-B54A-224399FC242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</c:strRef>
          </c:cat>
          <c:val>
            <c:numRef>
              <c:f>(REPORT!$E$35,REPORT!$G$35,REPORT!$I$35,REPORT!$K$35)</c:f>
              <c:numCache>
                <c:formatCode>0.00%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REPORT!$E$35:$L$35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7C-4E7C-B54A-224399FC242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</c:strRef>
          </c:cat>
          <c:val>
            <c:numRef>
              <c:f>(REPORT!$E$36,REPORT!$G$36,REPORT!$I$36,REPORT!$K$36)</c:f>
              <c:numCache>
                <c:formatCode>0.00%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REPORT!$E$36:$L$36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7C-4E7C-B54A-224399FC242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</c:strRef>
          </c:cat>
          <c:val>
            <c:numRef>
              <c:f>(REPORT!$E$37,REPORT!$G$37,REPORT!$I$37,REPORT!$K$37)</c:f>
              <c:numCache>
                <c:formatCode>0.00%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REPORT!$E$37:$L$37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7C-4E7C-B54A-224399FC2422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</c:strRef>
          </c:cat>
          <c:val>
            <c:numRef>
              <c:f>(REPORT!$E$38,REPORT!$G$38,REPORT!$I$38,REPORT!$K$38)</c:f>
              <c:numCache>
                <c:formatCode>0.00%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REPORT!$E$38:$L$38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D7C-4E7C-B54A-224399FC2422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</c:strRef>
          </c:cat>
          <c:val>
            <c:numRef>
              <c:f>(REPORT!$E$39,REPORT!$G$39,REPORT!$I$39,REPORT!$K$39)</c:f>
              <c:numCache>
                <c:formatCode>0.00%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REPORT!$E$39:$L$39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D7C-4E7C-B54A-224399FC2422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</c:strRef>
          </c:cat>
          <c:val>
            <c:numRef>
              <c:f>(REPORT!$E$40,REPORT!$G$40,REPORT!$I$40,REPORT!$K$40)</c:f>
              <c:numCache>
                <c:formatCode>0.00%</c:formatCode>
                <c:ptCount val="4"/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REPORT!$E$40:$L$40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D7C-4E7C-B54A-224399FC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92"/>
        <c:axId val="46345216"/>
        <c:axId val="46351104"/>
      </c:barChart>
      <c:catAx>
        <c:axId val="4634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51104"/>
        <c:crosses val="autoZero"/>
        <c:auto val="1"/>
        <c:lblAlgn val="ctr"/>
        <c:lblOffset val="100"/>
        <c:noMultiLvlLbl val="0"/>
      </c:catAx>
      <c:valAx>
        <c:axId val="46351104"/>
        <c:scaling>
          <c:orientation val="minMax"/>
          <c:max val="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4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DOANH</a:t>
            </a:r>
            <a:r>
              <a:rPr lang="en-US" sz="1400" baseline="0"/>
              <a:t> THU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11-425C-9238-C7788FD5E58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11-425C-9238-C7788FD5E58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11-425C-9238-C7788FD5E58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11-425C-9238-C7788FD5E588}"/>
              </c:ext>
            </c:extLst>
          </c:dPt>
          <c:cat>
            <c:strRef>
              <c:f>BIEUDO!$C$6:$F$6</c:f>
              <c:strCache>
                <c:ptCount val="4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</c:strCache>
            </c:strRef>
          </c:cat>
          <c:val>
            <c:numRef>
              <c:f>BIEUDO!$C$7:$F$7</c:f>
              <c:numCache>
                <c:formatCode>_(* #,##0_);_(* \(#,##0\);_(* "-"??_);_(@_)</c:formatCode>
                <c:ptCount val="4"/>
                <c:pt idx="0">
                  <c:v>23456307652239</c:v>
                </c:pt>
                <c:pt idx="1">
                  <c:v>38427135284543</c:v>
                </c:pt>
                <c:pt idx="2">
                  <c:v>21822679632050</c:v>
                </c:pt>
                <c:pt idx="3">
                  <c:v>39220453866772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F11-425C-9238-C7788FD5E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84864"/>
        <c:axId val="46086400"/>
      </c:barChart>
      <c:catAx>
        <c:axId val="4608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86400"/>
        <c:crosses val="autoZero"/>
        <c:auto val="1"/>
        <c:lblAlgn val="ctr"/>
        <c:lblOffset val="100"/>
        <c:noMultiLvlLbl val="0"/>
      </c:catAx>
      <c:valAx>
        <c:axId val="46086400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8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/>
              <a:t>DOANH</a:t>
            </a:r>
            <a:r>
              <a:rPr lang="en-US" sz="1400" b="0" baseline="0"/>
              <a:t> THU 2020</a:t>
            </a:r>
          </a:p>
        </c:rich>
      </c:tx>
      <c:layout>
        <c:manualLayout>
          <c:xMode val="edge"/>
          <c:yMode val="edge"/>
          <c:x val="0.40972031642897783"/>
          <c:y val="4.133451431945674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503911021023379E-2"/>
          <c:y val="0.17811874490002305"/>
          <c:w val="0.91243781094527365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C84-407A-B2A0-3DC802B69E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C84-407A-B2A0-3DC802B69E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C84-407A-B2A0-3DC802B69E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C84-407A-B2A0-3DC802B69ED1}"/>
              </c:ext>
            </c:extLst>
          </c:dPt>
          <c:cat>
            <c:strRef>
              <c:f>BIEUDO!$G$6:$J$6</c:f>
              <c:strCache>
                <c:ptCount val="4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</c:strCache>
            </c:strRef>
          </c:cat>
          <c:val>
            <c:numRef>
              <c:f>BIEUDO!$G$7:$J$7</c:f>
              <c:numCache>
                <c:formatCode>_(* #,##0_);_(* \(#,##0\);_(* "-"??_);_(@_)</c:formatCode>
                <c:ptCount val="4"/>
                <c:pt idx="0">
                  <c:v>31570918174253</c:v>
                </c:pt>
                <c:pt idx="1">
                  <c:v>38175708000000</c:v>
                </c:pt>
                <c:pt idx="2">
                  <c:v>15368486000000</c:v>
                </c:pt>
                <c:pt idx="3">
                  <c:v>23207431000000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C84-407A-B2A0-3DC802B6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10208"/>
        <c:axId val="46111744"/>
      </c:barChart>
      <c:catAx>
        <c:axId val="4611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11744"/>
        <c:crosses val="autoZero"/>
        <c:auto val="1"/>
        <c:lblAlgn val="ctr"/>
        <c:lblOffset val="100"/>
        <c:noMultiLvlLbl val="0"/>
      </c:catAx>
      <c:valAx>
        <c:axId val="4611174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1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LỢI NHUẬN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7160972888432687E-2"/>
          <c:y val="0.17868372703412072"/>
          <c:w val="0.91164658634538154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C6-4A2B-97CB-78C8FF35E7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C6-4A2B-97CB-78C8FF35E7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C6-4A2B-97CB-78C8FF35E77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C6-4A2B-97CB-78C8FF35E776}"/>
              </c:ext>
            </c:extLst>
          </c:dPt>
          <c:cat>
            <c:strRef>
              <c:f>BIEUDO!$C$6:$F$6</c:f>
              <c:strCache>
                <c:ptCount val="4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</c:strCache>
            </c:strRef>
          </c:cat>
          <c:val>
            <c:numRef>
              <c:f>BIEUDO!$C$23:$F$23</c:f>
              <c:numCache>
                <c:formatCode>_(* #,##0_);_(* \(#,##0\);_(* "-"??_);_(@_)</c:formatCode>
                <c:ptCount val="4"/>
                <c:pt idx="0">
                  <c:v>3818792239187</c:v>
                </c:pt>
                <c:pt idx="1">
                  <c:v>5982167571976</c:v>
                </c:pt>
                <c:pt idx="2">
                  <c:v>3315485540340</c:v>
                </c:pt>
                <c:pt idx="3">
                  <c:v>7167419609192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C6-4A2B-97CB-78C8FF35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6602496"/>
        <c:axId val="46612480"/>
      </c:barChart>
      <c:catAx>
        <c:axId val="4660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12480"/>
        <c:crosses val="autoZero"/>
        <c:auto val="1"/>
        <c:lblAlgn val="ctr"/>
        <c:lblOffset val="100"/>
        <c:noMultiLvlLbl val="0"/>
      </c:catAx>
      <c:valAx>
        <c:axId val="46612480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0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LỢI NHUẬN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4176706827309238E-2"/>
          <c:y val="0.2018719806763285"/>
          <c:w val="0.91164658634538154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31-4EA5-AA91-E11A2AD4F5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31-4EA5-AA91-E11A2AD4F5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31-4EA5-AA91-E11A2AD4F5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31-4EA5-AA91-E11A2AD4F57B}"/>
              </c:ext>
            </c:extLst>
          </c:dPt>
          <c:cat>
            <c:strRef>
              <c:f>BIEUDO!$G$22:$J$22</c:f>
              <c:strCache>
                <c:ptCount val="4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</c:strCache>
            </c:strRef>
          </c:cat>
          <c:val>
            <c:numRef>
              <c:f>BIEUDO!$G$23:$J$23</c:f>
              <c:numCache>
                <c:formatCode>_(* #,##0_);_(* \(#,##0\);_(* "-"??_);_(@_)</c:formatCode>
                <c:ptCount val="4"/>
                <c:pt idx="0">
                  <c:v>5107640684364</c:v>
                </c:pt>
                <c:pt idx="1">
                  <c:v>8327364000000</c:v>
                </c:pt>
                <c:pt idx="2">
                  <c:v>6916416000000</c:v>
                </c:pt>
                <c:pt idx="3">
                  <c:v>6617340000000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131-4EA5-AA91-E11A2AD4F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6650112"/>
        <c:axId val="46651648"/>
      </c:barChart>
      <c:catAx>
        <c:axId val="466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1648"/>
        <c:crosses val="autoZero"/>
        <c:auto val="1"/>
        <c:lblAlgn val="ctr"/>
        <c:lblOffset val="100"/>
        <c:noMultiLvlLbl val="0"/>
      </c:catAx>
      <c:valAx>
        <c:axId val="4665164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CẤU</a:t>
            </a:r>
            <a:r>
              <a:rPr lang="en-US" baseline="0"/>
              <a:t> TRÚC CHI PHÍ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7038487761186048E-2"/>
          <c:y val="0.14126783065160334"/>
          <c:w val="0.9504504504504504"/>
          <c:h val="0.65310183847646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BIEUDO!$C$38</c:f>
              <c:strCache>
                <c:ptCount val="1"/>
                <c:pt idx="0">
                  <c:v>Qúy 2-2019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BIEUDO!$B$40:$B$43</c:f>
              <c:strCache>
                <c:ptCount val="4"/>
                <c:pt idx="0">
                  <c:v>Gía vốn</c:v>
                </c:pt>
                <c:pt idx="1">
                  <c:v>CPBH</c:v>
                </c:pt>
                <c:pt idx="2">
                  <c:v>CPQL</c:v>
                </c:pt>
                <c:pt idx="3">
                  <c:v>Lợi nhuận</c:v>
                </c:pt>
              </c:strCache>
            </c:strRef>
          </c:cat>
          <c:val>
            <c:numRef>
              <c:f>BIEUDO!$E$40:$E$43</c:f>
              <c:numCache>
                <c:formatCode>0%</c:formatCode>
                <c:ptCount val="4"/>
                <c:pt idx="0">
                  <c:v>0.67421790342517973</c:v>
                </c:pt>
                <c:pt idx="1">
                  <c:v>7.9176393267005846E-2</c:v>
                </c:pt>
                <c:pt idx="2">
                  <c:v>8.5060789632483064E-2</c:v>
                </c:pt>
                <c:pt idx="3">
                  <c:v>0.16154491367533139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3B-464F-B6E2-CC9A600703C7}"/>
            </c:ext>
          </c:extLst>
        </c:ser>
        <c:ser>
          <c:idx val="1"/>
          <c:order val="1"/>
          <c:tx>
            <c:strRef>
              <c:f>BIEUDO!$D$38</c:f>
              <c:strCache>
                <c:ptCount val="1"/>
                <c:pt idx="0">
                  <c:v>Qúy 2-2020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2.5940337224383916E-3"/>
                  <c:y val="0.138271658703862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BIEUDO!$B$40:$B$43</c:f>
              <c:strCache>
                <c:ptCount val="4"/>
                <c:pt idx="0">
                  <c:v>Gía vốn</c:v>
                </c:pt>
                <c:pt idx="1">
                  <c:v>CPBH</c:v>
                </c:pt>
                <c:pt idx="2">
                  <c:v>CPQL</c:v>
                </c:pt>
                <c:pt idx="3">
                  <c:v>Lợi nhuận</c:v>
                </c:pt>
              </c:strCache>
            </c:strRef>
          </c:cat>
          <c:val>
            <c:numRef>
              <c:f>BIEUDO!$F$40:$F$43</c:f>
              <c:numCache>
                <c:formatCode>0%</c:formatCode>
                <c:ptCount val="4"/>
                <c:pt idx="0">
                  <c:v>0.84258236079641902</c:v>
                </c:pt>
                <c:pt idx="1">
                  <c:v>6.2960781828889201E-2</c:v>
                </c:pt>
                <c:pt idx="2">
                  <c:v>9.5896611736128831E-2</c:v>
                </c:pt>
                <c:pt idx="3" formatCode="0.00%">
                  <c:v>-1.4397543614370759E-3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3B-464F-B6E2-CC9A60070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"/>
        <c:axId val="46883584"/>
        <c:axId val="46885120"/>
      </c:barChart>
      <c:catAx>
        <c:axId val="4688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5120"/>
        <c:crosses val="autoZero"/>
        <c:auto val="1"/>
        <c:lblAlgn val="ctr"/>
        <c:lblOffset val="100"/>
        <c:noMultiLvlLbl val="0"/>
      </c:catAx>
      <c:valAx>
        <c:axId val="468851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2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264371</xdr:colOff>
      <xdr:row>5</xdr:row>
      <xdr:rowOff>161925</xdr:rowOff>
    </xdr:from>
    <xdr:to>
      <xdr:col>17</xdr:col>
      <xdr:colOff>723900</xdr:colOff>
      <xdr:row>15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83820</xdr:colOff>
      <xdr:row>15</xdr:row>
      <xdr:rowOff>171450</xdr:rowOff>
    </xdr:from>
    <xdr:to>
      <xdr:col>18</xdr:col>
      <xdr:colOff>251460</xdr:colOff>
      <xdr:row>23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476250</xdr:colOff>
      <xdr:row>23</xdr:row>
      <xdr:rowOff>163830</xdr:rowOff>
    </xdr:from>
    <xdr:to>
      <xdr:col>14</xdr:col>
      <xdr:colOff>407670</xdr:colOff>
      <xdr:row>30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155998</xdr:colOff>
      <xdr:row>31</xdr:row>
      <xdr:rowOff>8467</xdr:rowOff>
    </xdr:from>
    <xdr:to>
      <xdr:col>18</xdr:col>
      <xdr:colOff>281728</xdr:colOff>
      <xdr:row>40</xdr:row>
      <xdr:rowOff>12277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1181101</xdr:colOff>
      <xdr:row>8</xdr:row>
      <xdr:rowOff>114300</xdr:rowOff>
    </xdr:from>
    <xdr:to>
      <xdr:col>4</xdr:col>
      <xdr:colOff>1047751</xdr:colOff>
      <xdr:row>19</xdr:row>
      <xdr:rowOff>121920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8</xdr:row>
      <xdr:rowOff>114300</xdr:rowOff>
    </xdr:from>
    <xdr:to>
      <xdr:col>8</xdr:col>
      <xdr:colOff>371475</xdr:colOff>
      <xdr:row>19</xdr:row>
      <xdr:rowOff>121920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1190625</xdr:colOff>
      <xdr:row>23</xdr:row>
      <xdr:rowOff>142875</xdr:rowOff>
    </xdr:from>
    <xdr:to>
      <xdr:col>4</xdr:col>
      <xdr:colOff>1047750</xdr:colOff>
      <xdr:row>35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95250</xdr:colOff>
      <xdr:row>23</xdr:row>
      <xdr:rowOff>152400</xdr:rowOff>
    </xdr:from>
    <xdr:to>
      <xdr:col>8</xdr:col>
      <xdr:colOff>361950</xdr:colOff>
      <xdr:row>35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714375</xdr:colOff>
      <xdr:row>43</xdr:row>
      <xdr:rowOff>123825</xdr:rowOff>
    </xdr:from>
    <xdr:to>
      <xdr:col>6</xdr:col>
      <xdr:colOff>200025</xdr:colOff>
      <xdr:row>57</xdr:row>
      <xdr:rowOff>28574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590550</xdr:colOff>
      <xdr:row>77</xdr:row>
      <xdr:rowOff>9525</xdr:rowOff>
    </xdr:from>
    <xdr:to>
      <xdr:col>6</xdr:col>
      <xdr:colOff>571500</xdr:colOff>
      <xdr:row>91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942975</xdr:colOff>
      <xdr:row>94</xdr:row>
      <xdr:rowOff>171451</xdr:rowOff>
    </xdr:from>
    <xdr:to>
      <xdr:col>6</xdr:col>
      <xdr:colOff>1304925</xdr:colOff>
      <xdr:row>110</xdr:row>
      <xdr:rowOff>85725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levercfo.com/khoa-hoc-phan-tich-bao-cao-tai-chinh-online" TargetMode="External"/><Relationship Id="rId1" Type="http://schemas.openxmlformats.org/officeDocument/2006/relationships/hyperlink" Target="http://clevercfo.com/khoa-hoc-phan-tich-bao-cao-tai-chinh-online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clevercfo.com/khoa-hoc-phan-tich-bao-cao-tai-chinh-online" TargetMode="External"/><Relationship Id="rId1" Type="http://schemas.openxmlformats.org/officeDocument/2006/relationships/hyperlink" Target="http://clevercfo.com/khoa-hoc-phan-tich-bao-cao-tai-chinh-onlin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18"/>
  <sheetViews>
    <sheetView showGridLines="0" workbookViewId="0">
      <selection activeCell="E4" sqref="E4"/>
    </sheetView>
  </sheetViews>
  <sheetFormatPr defaultRowHeight="15" x14ac:dyDescent="0.25"/>
  <cols>
    <col min="1" max="1" width="9.140625" style="26"/>
    <col min="2" max="2" width="41.42578125" style="25" customWidth="1"/>
    <col min="3" max="3" width="20" style="25" customWidth="1"/>
    <col min="4" max="4" width="20" style="25" bestFit="1" customWidth="1"/>
    <col min="5" max="10" width="19.7109375" style="25" bestFit="1" customWidth="1"/>
    <col min="11" max="16384" width="9.140625" style="26"/>
  </cols>
  <sheetData>
    <row r="1" spans="1:10" s="57" customFormat="1" ht="18" customHeight="1" x14ac:dyDescent="0.3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99" customFormat="1" x14ac:dyDescent="0.25">
      <c r="B2" s="100" t="s">
        <v>126</v>
      </c>
      <c r="C2" s="100" t="s">
        <v>92</v>
      </c>
      <c r="D2" s="100" t="s">
        <v>93</v>
      </c>
      <c r="E2" s="100" t="s">
        <v>94</v>
      </c>
      <c r="F2" s="100" t="s">
        <v>95</v>
      </c>
      <c r="G2" s="100" t="s">
        <v>88</v>
      </c>
      <c r="H2" s="100" t="s">
        <v>89</v>
      </c>
      <c r="I2" s="100" t="s">
        <v>90</v>
      </c>
      <c r="J2" s="100" t="s">
        <v>91</v>
      </c>
    </row>
    <row r="3" spans="1:10" x14ac:dyDescent="0.25">
      <c r="B3" s="59" t="s">
        <v>127</v>
      </c>
      <c r="C3" s="25" t="s">
        <v>126</v>
      </c>
      <c r="D3" s="25" t="s">
        <v>126</v>
      </c>
      <c r="E3" s="25" t="s">
        <v>126</v>
      </c>
      <c r="F3" s="25" t="s">
        <v>126</v>
      </c>
      <c r="G3" s="25" t="s">
        <v>126</v>
      </c>
      <c r="H3" s="25" t="s">
        <v>126</v>
      </c>
      <c r="I3" s="25" t="s">
        <v>126</v>
      </c>
      <c r="J3" s="25" t="s">
        <v>126</v>
      </c>
    </row>
    <row r="4" spans="1:10" x14ac:dyDescent="0.25">
      <c r="B4" s="25" t="s">
        <v>37</v>
      </c>
      <c r="C4" s="25">
        <v>128742276570646</v>
      </c>
      <c r="D4" s="25">
        <v>132457316789570</v>
      </c>
      <c r="E4" s="25">
        <v>153900473523258</v>
      </c>
      <c r="F4" s="25">
        <v>163522165245209</v>
      </c>
      <c r="G4" s="25">
        <v>166285993086361</v>
      </c>
      <c r="H4" s="25">
        <v>201493474000000</v>
      </c>
      <c r="I4" s="25">
        <v>189221713000000</v>
      </c>
      <c r="J4" s="25">
        <v>193564602000000</v>
      </c>
    </row>
    <row r="5" spans="1:10" x14ac:dyDescent="0.25">
      <c r="B5" s="25" t="s">
        <v>38</v>
      </c>
      <c r="C5" s="25">
        <v>15942086048860</v>
      </c>
      <c r="D5" s="25">
        <v>13558510960848</v>
      </c>
      <c r="E5" s="25">
        <v>7441890315078</v>
      </c>
      <c r="F5" s="25">
        <v>23549297107100</v>
      </c>
      <c r="G5" s="25">
        <v>16526657094574</v>
      </c>
      <c r="H5" s="25">
        <v>18488606000000</v>
      </c>
      <c r="I5" s="25">
        <v>10999921000000</v>
      </c>
      <c r="J5" s="25">
        <v>27186375000000</v>
      </c>
    </row>
    <row r="6" spans="1:10" x14ac:dyDescent="0.25">
      <c r="B6" s="25" t="s">
        <v>128</v>
      </c>
      <c r="C6" s="25">
        <v>6120988479153</v>
      </c>
      <c r="D6" s="25">
        <v>8567731753292</v>
      </c>
      <c r="E6" s="25">
        <v>6028456570925</v>
      </c>
      <c r="F6" s="25">
        <v>13277188937271</v>
      </c>
      <c r="G6" s="25">
        <v>9910083810686</v>
      </c>
      <c r="H6" s="25">
        <v>7638488000000</v>
      </c>
      <c r="I6" s="25">
        <v>7161118000000</v>
      </c>
      <c r="J6" s="25">
        <v>9915621000000</v>
      </c>
    </row>
    <row r="7" spans="1:10" x14ac:dyDescent="0.25">
      <c r="B7" s="25" t="s">
        <v>129</v>
      </c>
      <c r="C7" s="25">
        <v>9821097569707</v>
      </c>
      <c r="D7" s="25">
        <v>4990779207556</v>
      </c>
      <c r="E7" s="25">
        <v>1413433744153</v>
      </c>
      <c r="F7" s="25">
        <v>10272108169829</v>
      </c>
      <c r="G7" s="25">
        <v>6616573283888</v>
      </c>
      <c r="H7" s="25">
        <v>10850118000000</v>
      </c>
      <c r="I7" s="25">
        <v>3838803000000</v>
      </c>
      <c r="J7" s="25">
        <v>17270754000000</v>
      </c>
    </row>
    <row r="8" spans="1:10" x14ac:dyDescent="0.25">
      <c r="B8" s="25" t="s">
        <v>39</v>
      </c>
      <c r="C8" s="25">
        <v>1446121558696</v>
      </c>
      <c r="D8" s="25">
        <v>1951597849480</v>
      </c>
      <c r="E8" s="25">
        <v>1845851929698</v>
      </c>
      <c r="F8" s="25">
        <v>1050958199431</v>
      </c>
      <c r="G8" s="25">
        <v>879925574841</v>
      </c>
      <c r="H8" s="25">
        <v>10419573000000</v>
      </c>
      <c r="I8" s="25">
        <v>9483443000000</v>
      </c>
      <c r="J8" s="25">
        <v>653381000000</v>
      </c>
    </row>
    <row r="9" spans="1:10" x14ac:dyDescent="0.25">
      <c r="B9" s="25" t="s">
        <v>130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9539371000000</v>
      </c>
      <c r="I9" s="25">
        <v>8582371000000</v>
      </c>
      <c r="J9" s="25">
        <v>0</v>
      </c>
    </row>
    <row r="10" spans="1:10" x14ac:dyDescent="0.25">
      <c r="B10" s="25" t="s">
        <v>131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</row>
    <row r="11" spans="1:10" x14ac:dyDescent="0.25">
      <c r="B11" s="25" t="s">
        <v>132</v>
      </c>
      <c r="C11" s="25">
        <v>1446121558696</v>
      </c>
      <c r="D11" s="25">
        <v>1951597849480</v>
      </c>
      <c r="E11" s="25">
        <v>1845851929698</v>
      </c>
      <c r="F11" s="25">
        <v>1050958199431</v>
      </c>
      <c r="G11" s="25">
        <v>879925574841</v>
      </c>
      <c r="H11" s="25">
        <v>880202000000</v>
      </c>
      <c r="I11" s="25">
        <v>901072000000</v>
      </c>
      <c r="J11" s="25">
        <v>653381000000</v>
      </c>
    </row>
    <row r="12" spans="1:10" x14ac:dyDescent="0.25">
      <c r="B12" s="25" t="s">
        <v>40</v>
      </c>
      <c r="C12" s="25">
        <v>55351270040756</v>
      </c>
      <c r="D12" s="25">
        <v>48316265888486</v>
      </c>
      <c r="E12" s="25">
        <v>78463042610957</v>
      </c>
      <c r="F12" s="25">
        <v>73341336346951</v>
      </c>
      <c r="G12" s="25">
        <v>64302652242636</v>
      </c>
      <c r="H12" s="25">
        <v>68076284000000</v>
      </c>
      <c r="I12" s="25">
        <v>60437375000000</v>
      </c>
      <c r="J12" s="25">
        <v>63169056000000</v>
      </c>
    </row>
    <row r="13" spans="1:10" x14ac:dyDescent="0.25">
      <c r="B13" s="25" t="s">
        <v>133</v>
      </c>
      <c r="C13" s="25">
        <v>6937297829958</v>
      </c>
      <c r="D13" s="25">
        <v>7746409789506</v>
      </c>
      <c r="E13" s="25">
        <v>13433637970789</v>
      </c>
      <c r="F13" s="25">
        <v>9866271941569</v>
      </c>
      <c r="G13" s="25">
        <v>9311130595215</v>
      </c>
      <c r="H13" s="25">
        <v>17604445000000</v>
      </c>
      <c r="I13" s="25">
        <v>13743877000000</v>
      </c>
      <c r="J13" s="25">
        <v>14535673000000</v>
      </c>
    </row>
    <row r="14" spans="1:10" x14ac:dyDescent="0.25">
      <c r="B14" s="25" t="s">
        <v>134</v>
      </c>
      <c r="C14" s="25">
        <v>24120358680296</v>
      </c>
      <c r="D14" s="25">
        <v>19386853427592</v>
      </c>
      <c r="E14" s="25">
        <v>31610113339576</v>
      </c>
      <c r="F14" s="25">
        <v>25971950378443</v>
      </c>
      <c r="G14" s="25">
        <v>27254170150508</v>
      </c>
      <c r="H14" s="25">
        <v>19279650000000</v>
      </c>
      <c r="I14" s="25">
        <v>17955010000000</v>
      </c>
      <c r="J14" s="25">
        <v>19601571000000</v>
      </c>
    </row>
    <row r="15" spans="1:10" x14ac:dyDescent="0.25">
      <c r="B15" s="25" t="s">
        <v>135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</row>
    <row r="16" spans="1:10" x14ac:dyDescent="0.25">
      <c r="B16" s="25" t="s">
        <v>136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</row>
    <row r="17" spans="2:10" x14ac:dyDescent="0.25">
      <c r="B17" s="25" t="s">
        <v>137</v>
      </c>
      <c r="C17" s="25">
        <v>4526787942002</v>
      </c>
      <c r="D17" s="25">
        <v>627857439663</v>
      </c>
      <c r="E17" s="25">
        <v>4346524106330</v>
      </c>
      <c r="F17" s="25">
        <v>4645509106330</v>
      </c>
      <c r="G17" s="25">
        <v>17493009106330</v>
      </c>
      <c r="H17" s="25">
        <v>21322039000000</v>
      </c>
      <c r="I17" s="25">
        <v>16101377000000</v>
      </c>
      <c r="J17" s="25">
        <v>15753328000000</v>
      </c>
    </row>
    <row r="18" spans="2:10" x14ac:dyDescent="0.25">
      <c r="B18" s="25" t="s">
        <v>138</v>
      </c>
      <c r="C18" s="25">
        <v>19921029469185</v>
      </c>
      <c r="D18" s="25">
        <v>20812741911646</v>
      </c>
      <c r="E18" s="25">
        <v>29339016851630</v>
      </c>
      <c r="F18" s="25">
        <v>33162922789935</v>
      </c>
      <c r="G18" s="25">
        <v>10551317025166</v>
      </c>
      <c r="H18" s="25">
        <v>10149835000000</v>
      </c>
      <c r="I18" s="25">
        <v>13030997000000</v>
      </c>
      <c r="J18" s="25">
        <v>13591619000000</v>
      </c>
    </row>
    <row r="19" spans="2:10" x14ac:dyDescent="0.25">
      <c r="B19" s="25" t="s">
        <v>139</v>
      </c>
      <c r="C19" s="25">
        <v>-154203880685</v>
      </c>
      <c r="D19" s="25">
        <v>-257596679921</v>
      </c>
      <c r="E19" s="25">
        <v>-266249657368</v>
      </c>
      <c r="F19" s="25">
        <v>-305317869326</v>
      </c>
      <c r="G19" s="25">
        <v>-306974634583</v>
      </c>
      <c r="H19" s="25">
        <v>-279685000000</v>
      </c>
      <c r="I19" s="25">
        <v>-393886000000</v>
      </c>
      <c r="J19" s="25">
        <v>-313135000000</v>
      </c>
    </row>
    <row r="20" spans="2:10" x14ac:dyDescent="0.25">
      <c r="B20" s="25" t="s">
        <v>140</v>
      </c>
      <c r="C20" s="25">
        <v>45116873727956</v>
      </c>
      <c r="D20" s="25">
        <v>53205960623623</v>
      </c>
      <c r="E20" s="25">
        <v>55827435337602</v>
      </c>
      <c r="F20" s="25">
        <v>49297331550115</v>
      </c>
      <c r="G20" s="25">
        <v>77341470740345</v>
      </c>
      <c r="H20" s="25">
        <v>83273298000000</v>
      </c>
      <c r="I20" s="25">
        <v>84452449000000</v>
      </c>
      <c r="J20" s="25">
        <v>84090530000000</v>
      </c>
    </row>
    <row r="21" spans="2:10" x14ac:dyDescent="0.25">
      <c r="B21" s="25" t="s">
        <v>141</v>
      </c>
      <c r="C21" s="25">
        <v>45466226838882</v>
      </c>
      <c r="D21" s="25">
        <v>54113514894337</v>
      </c>
      <c r="E21" s="25">
        <v>56032008069399</v>
      </c>
      <c r="F21" s="25">
        <v>50062459254646</v>
      </c>
      <c r="G21" s="25">
        <v>78174972209679</v>
      </c>
      <c r="H21" s="25">
        <v>85402745000000</v>
      </c>
      <c r="I21" s="25">
        <v>86640801000000</v>
      </c>
      <c r="J21" s="25">
        <v>86049342000000</v>
      </c>
    </row>
    <row r="22" spans="2:10" x14ac:dyDescent="0.25">
      <c r="B22" s="25" t="s">
        <v>142</v>
      </c>
      <c r="C22" s="25">
        <v>-349353110926</v>
      </c>
      <c r="D22" s="25">
        <v>-907554270714</v>
      </c>
      <c r="E22" s="25">
        <v>-204572731797</v>
      </c>
      <c r="F22" s="25">
        <v>-765127704531</v>
      </c>
      <c r="G22" s="25">
        <v>-833501469334</v>
      </c>
      <c r="H22" s="25">
        <v>-2129447000000</v>
      </c>
      <c r="I22" s="25">
        <v>-2188352000000</v>
      </c>
      <c r="J22" s="25">
        <v>-1958812000000</v>
      </c>
    </row>
    <row r="23" spans="2:10" x14ac:dyDescent="0.25">
      <c r="B23" s="25" t="s">
        <v>143</v>
      </c>
      <c r="C23" s="25">
        <v>10885925194378</v>
      </c>
      <c r="D23" s="25">
        <v>15424981467133</v>
      </c>
      <c r="E23" s="25">
        <v>10322253329923</v>
      </c>
      <c r="F23" s="25">
        <v>16283242041612</v>
      </c>
      <c r="G23" s="25">
        <v>7235287433965</v>
      </c>
      <c r="H23" s="25">
        <v>21235713000000</v>
      </c>
      <c r="I23" s="25">
        <v>23848525000000</v>
      </c>
      <c r="J23" s="25">
        <v>18465260000000</v>
      </c>
    </row>
    <row r="24" spans="2:10" x14ac:dyDescent="0.25">
      <c r="B24" s="25" t="s">
        <v>144</v>
      </c>
      <c r="C24" s="25">
        <v>4501850691781</v>
      </c>
      <c r="D24" s="25">
        <v>3267081194828</v>
      </c>
      <c r="E24" s="25">
        <v>2513153025325</v>
      </c>
      <c r="F24" s="25">
        <v>2118064724184</v>
      </c>
      <c r="G24" s="25">
        <v>2698609586078</v>
      </c>
      <c r="H24" s="25">
        <v>3400444000000</v>
      </c>
      <c r="I24" s="25">
        <v>4740090000000</v>
      </c>
      <c r="J24" s="25">
        <v>4004953000000</v>
      </c>
    </row>
    <row r="25" spans="2:10" x14ac:dyDescent="0.25">
      <c r="B25" s="25" t="s">
        <v>145</v>
      </c>
      <c r="C25" s="25">
        <v>2230143696360</v>
      </c>
      <c r="D25" s="25">
        <v>2503020464884</v>
      </c>
      <c r="E25" s="25">
        <v>2516210607672</v>
      </c>
      <c r="F25" s="25">
        <v>2379062566293</v>
      </c>
      <c r="G25" s="25">
        <v>3469936254157</v>
      </c>
      <c r="H25" s="25">
        <v>4941114000000</v>
      </c>
      <c r="I25" s="25">
        <v>5732385000000</v>
      </c>
      <c r="J25" s="25">
        <v>4680024000000</v>
      </c>
    </row>
    <row r="26" spans="2:10" x14ac:dyDescent="0.25">
      <c r="B26" s="25" t="s">
        <v>146</v>
      </c>
      <c r="C26" s="25">
        <v>45012423359</v>
      </c>
      <c r="D26" s="25">
        <v>44562235043</v>
      </c>
      <c r="E26" s="25">
        <v>220466814798</v>
      </c>
      <c r="F26" s="25">
        <v>383528338305</v>
      </c>
      <c r="G26" s="25">
        <v>57913718656</v>
      </c>
      <c r="H26" s="25">
        <v>30203000000</v>
      </c>
      <c r="I26" s="25">
        <v>34098000000</v>
      </c>
      <c r="J26" s="25">
        <v>65106000000</v>
      </c>
    </row>
    <row r="27" spans="2:10" x14ac:dyDescent="0.25">
      <c r="B27" s="25" t="s">
        <v>147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</row>
    <row r="28" spans="2:10" x14ac:dyDescent="0.25">
      <c r="B28" s="25" t="s">
        <v>148</v>
      </c>
      <c r="C28" s="25">
        <v>4108918382878</v>
      </c>
      <c r="D28" s="25">
        <v>9610317572378</v>
      </c>
      <c r="E28" s="25">
        <v>5072422882128</v>
      </c>
      <c r="F28" s="25">
        <v>11402586412830</v>
      </c>
      <c r="G28" s="25">
        <v>1008827875074</v>
      </c>
      <c r="H28" s="25">
        <v>12863952000000</v>
      </c>
      <c r="I28" s="25">
        <v>13341952000000</v>
      </c>
      <c r="J28" s="25">
        <v>9715177000000</v>
      </c>
    </row>
    <row r="29" spans="2:10" x14ac:dyDescent="0.25">
      <c r="B29" s="25" t="s">
        <v>149</v>
      </c>
      <c r="C29" s="25">
        <v>139487875565474</v>
      </c>
      <c r="D29" s="25">
        <v>156647779954035</v>
      </c>
      <c r="E29" s="25">
        <v>160225180193050</v>
      </c>
      <c r="F29" s="25">
        <v>174833726505225</v>
      </c>
      <c r="G29" s="25">
        <v>190873242790586</v>
      </c>
      <c r="H29" s="25">
        <v>207079197000000</v>
      </c>
      <c r="I29" s="25">
        <v>224391138000000</v>
      </c>
      <c r="J29" s="25">
        <v>236008504000000</v>
      </c>
    </row>
    <row r="30" spans="2:10" x14ac:dyDescent="0.25">
      <c r="B30" s="25" t="s">
        <v>150</v>
      </c>
      <c r="C30" s="25">
        <v>419501800638</v>
      </c>
      <c r="D30" s="25">
        <v>4906359857879</v>
      </c>
      <c r="E30" s="25">
        <v>347031334399</v>
      </c>
      <c r="F30" s="25">
        <v>470406044968</v>
      </c>
      <c r="G30" s="25">
        <v>419513734772</v>
      </c>
      <c r="H30" s="25">
        <v>1143048000000</v>
      </c>
      <c r="I30" s="25">
        <v>1166098000000</v>
      </c>
      <c r="J30" s="25">
        <v>932418000000</v>
      </c>
    </row>
    <row r="31" spans="2:10" x14ac:dyDescent="0.25">
      <c r="B31" s="25" t="s">
        <v>151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</row>
    <row r="32" spans="2:10" x14ac:dyDescent="0.25">
      <c r="B32" s="25" t="s">
        <v>152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</row>
    <row r="33" spans="2:10" x14ac:dyDescent="0.25">
      <c r="B33" s="25" t="s">
        <v>153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</row>
    <row r="34" spans="2:10" x14ac:dyDescent="0.25">
      <c r="B34" s="25" t="s">
        <v>154</v>
      </c>
      <c r="C34" s="25">
        <v>58257497661</v>
      </c>
      <c r="D34" s="25">
        <v>4505000000000</v>
      </c>
      <c r="E34" s="25">
        <v>55000000000</v>
      </c>
      <c r="F34" s="25">
        <v>66650000000</v>
      </c>
      <c r="G34" s="25">
        <v>66650000000</v>
      </c>
      <c r="H34" s="25">
        <v>907650000000</v>
      </c>
      <c r="I34" s="25">
        <v>916620000000</v>
      </c>
      <c r="J34" s="25">
        <v>781620000000</v>
      </c>
    </row>
    <row r="35" spans="2:10" x14ac:dyDescent="0.25">
      <c r="B35" s="25" t="s">
        <v>155</v>
      </c>
      <c r="C35" s="25">
        <v>361244302977</v>
      </c>
      <c r="D35" s="25">
        <v>401359857879</v>
      </c>
      <c r="E35" s="25">
        <v>292031334399</v>
      </c>
      <c r="F35" s="25">
        <v>403756044968</v>
      </c>
      <c r="G35" s="25">
        <v>352863734772</v>
      </c>
      <c r="H35" s="25">
        <v>235398000000</v>
      </c>
      <c r="I35" s="25">
        <v>249478000000</v>
      </c>
      <c r="J35" s="25">
        <v>150798000000</v>
      </c>
    </row>
    <row r="36" spans="2:10" x14ac:dyDescent="0.25">
      <c r="B36" s="25" t="s">
        <v>156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</row>
    <row r="37" spans="2:10" x14ac:dyDescent="0.25">
      <c r="B37" s="25" t="s">
        <v>41</v>
      </c>
      <c r="C37" s="25">
        <v>42870071167861</v>
      </c>
      <c r="D37" s="25">
        <v>47270468873063</v>
      </c>
      <c r="E37" s="25">
        <v>50921653119491</v>
      </c>
      <c r="F37" s="25">
        <v>79081862102633</v>
      </c>
      <c r="G37" s="25">
        <v>79447014055939</v>
      </c>
      <c r="H37" s="25">
        <v>108679270000000</v>
      </c>
      <c r="I37" s="25">
        <v>114066902000000</v>
      </c>
      <c r="J37" s="25">
        <v>119315359000000</v>
      </c>
    </row>
    <row r="38" spans="2:10" x14ac:dyDescent="0.25">
      <c r="B38" s="25" t="s">
        <v>157</v>
      </c>
      <c r="C38" s="25">
        <v>42114861222967</v>
      </c>
      <c r="D38" s="25">
        <v>46452940602346</v>
      </c>
      <c r="E38" s="25">
        <v>49923224059121</v>
      </c>
      <c r="F38" s="25">
        <v>75530275972726</v>
      </c>
      <c r="G38" s="25">
        <v>75913864224178</v>
      </c>
      <c r="H38" s="25">
        <v>89429223000000</v>
      </c>
      <c r="I38" s="25">
        <v>94346685000000</v>
      </c>
      <c r="J38" s="25">
        <v>99735041000000</v>
      </c>
    </row>
    <row r="39" spans="2:10" x14ac:dyDescent="0.25">
      <c r="B39" s="25" t="s">
        <v>158</v>
      </c>
      <c r="C39" s="25">
        <v>49269436028952</v>
      </c>
      <c r="D39" s="25">
        <v>54827433883841</v>
      </c>
      <c r="E39" s="25">
        <v>60054639405947</v>
      </c>
      <c r="F39" s="25">
        <v>86673558651828</v>
      </c>
      <c r="G39" s="25">
        <v>88402005367316</v>
      </c>
      <c r="H39" s="25">
        <v>101335195000000</v>
      </c>
      <c r="I39" s="25">
        <v>108295889000000</v>
      </c>
      <c r="J39" s="25">
        <v>115193185000000</v>
      </c>
    </row>
    <row r="40" spans="2:10" x14ac:dyDescent="0.25">
      <c r="B40" s="25" t="s">
        <v>159</v>
      </c>
      <c r="C40" s="25">
        <v>-7154574805985</v>
      </c>
      <c r="D40" s="25">
        <v>-8374493281495</v>
      </c>
      <c r="E40" s="25">
        <v>-10131415346826</v>
      </c>
      <c r="F40" s="25">
        <v>-11143282679102</v>
      </c>
      <c r="G40" s="25">
        <v>-12488141143138</v>
      </c>
      <c r="H40" s="25">
        <v>-11905972000000</v>
      </c>
      <c r="I40" s="25">
        <v>-13949204000000</v>
      </c>
      <c r="J40" s="25">
        <v>-15458144000000</v>
      </c>
    </row>
    <row r="41" spans="2:10" x14ac:dyDescent="0.25">
      <c r="B41" s="25" t="s">
        <v>160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</row>
    <row r="42" spans="2:10" x14ac:dyDescent="0.25">
      <c r="B42" s="25" t="s">
        <v>158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</row>
    <row r="43" spans="2:10" x14ac:dyDescent="0.25">
      <c r="B43" s="25" t="s">
        <v>159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</row>
    <row r="44" spans="2:10" x14ac:dyDescent="0.25">
      <c r="B44" s="25" t="s">
        <v>161</v>
      </c>
      <c r="C44" s="25">
        <v>755209944894</v>
      </c>
      <c r="D44" s="25">
        <v>817528270717</v>
      </c>
      <c r="E44" s="25">
        <v>998429060370</v>
      </c>
      <c r="F44" s="25">
        <v>3551586129907</v>
      </c>
      <c r="G44" s="25">
        <v>3533149831761</v>
      </c>
      <c r="H44" s="25">
        <v>19250047000000</v>
      </c>
      <c r="I44" s="25">
        <v>19720217000000</v>
      </c>
      <c r="J44" s="25">
        <v>19580318000000</v>
      </c>
    </row>
    <row r="45" spans="2:10" x14ac:dyDescent="0.25">
      <c r="B45" s="25" t="s">
        <v>158</v>
      </c>
      <c r="C45" s="25">
        <v>1375583453165</v>
      </c>
      <c r="D45" s="25">
        <v>1469462183036</v>
      </c>
      <c r="E45" s="25">
        <v>1767171670805</v>
      </c>
      <c r="F45" s="25">
        <v>4342613904587</v>
      </c>
      <c r="G45" s="25">
        <v>4488346383037</v>
      </c>
      <c r="H45" s="25">
        <v>20732060000000</v>
      </c>
      <c r="I45" s="25">
        <v>21289909000000</v>
      </c>
      <c r="J45" s="25">
        <v>21613581000000</v>
      </c>
    </row>
    <row r="46" spans="2:10" x14ac:dyDescent="0.25">
      <c r="B46" s="25" t="s">
        <v>159</v>
      </c>
      <c r="C46" s="25">
        <v>-620373508271</v>
      </c>
      <c r="D46" s="25">
        <v>-651933912319</v>
      </c>
      <c r="E46" s="25">
        <v>-768742610435</v>
      </c>
      <c r="F46" s="25">
        <v>-791027774680</v>
      </c>
      <c r="G46" s="25">
        <v>-955196551276</v>
      </c>
      <c r="H46" s="25">
        <v>-1482013000000</v>
      </c>
      <c r="I46" s="25">
        <v>-1569692000000</v>
      </c>
      <c r="J46" s="25">
        <v>-2033263000000</v>
      </c>
    </row>
    <row r="47" spans="2:10" x14ac:dyDescent="0.25">
      <c r="B47" s="25" t="s">
        <v>162</v>
      </c>
      <c r="C47" s="25">
        <v>24590711488372</v>
      </c>
      <c r="D47" s="25">
        <v>28880200692994</v>
      </c>
      <c r="E47" s="25">
        <v>25895578408415</v>
      </c>
      <c r="F47" s="25">
        <v>28258662091257</v>
      </c>
      <c r="G47" s="25">
        <v>28693657790892</v>
      </c>
      <c r="H47" s="25">
        <v>33546796000000</v>
      </c>
      <c r="I47" s="25">
        <v>33081926000000</v>
      </c>
      <c r="J47" s="25">
        <v>33392060000000</v>
      </c>
    </row>
    <row r="48" spans="2:10" x14ac:dyDescent="0.25">
      <c r="B48" s="25" t="s">
        <v>163</v>
      </c>
      <c r="C48" s="25">
        <v>27959732949118</v>
      </c>
      <c r="D48" s="25">
        <v>32675197998418</v>
      </c>
      <c r="E48" s="25">
        <v>29562422091036</v>
      </c>
      <c r="F48" s="25">
        <v>32260349307578</v>
      </c>
      <c r="G48" s="25">
        <v>32963829506247</v>
      </c>
      <c r="H48" s="25">
        <v>38793529000000</v>
      </c>
      <c r="I48" s="25">
        <v>38590391000000</v>
      </c>
      <c r="J48" s="25">
        <v>39240815000000</v>
      </c>
    </row>
    <row r="49" spans="2:10" x14ac:dyDescent="0.25">
      <c r="B49" s="25" t="s">
        <v>164</v>
      </c>
      <c r="C49" s="25">
        <v>-3369021460746</v>
      </c>
      <c r="D49" s="25">
        <v>-3794997305424</v>
      </c>
      <c r="E49" s="25">
        <v>-3666843682621</v>
      </c>
      <c r="F49" s="25">
        <v>-4001687216321</v>
      </c>
      <c r="G49" s="25">
        <v>-4270171715355</v>
      </c>
      <c r="H49" s="25">
        <v>-5246733000000</v>
      </c>
      <c r="I49" s="25">
        <v>-5508465000000</v>
      </c>
      <c r="J49" s="25">
        <v>-5848755000000</v>
      </c>
    </row>
    <row r="50" spans="2:10" x14ac:dyDescent="0.25">
      <c r="B50" s="25" t="s">
        <v>165</v>
      </c>
      <c r="C50" s="25">
        <v>56065336300269</v>
      </c>
      <c r="D50" s="25">
        <v>59424065890391</v>
      </c>
      <c r="E50" s="25">
        <v>64087134145802</v>
      </c>
      <c r="F50" s="25">
        <v>47059806746921</v>
      </c>
      <c r="G50" s="25">
        <v>64091841440319</v>
      </c>
      <c r="H50" s="25">
        <v>48182151000000</v>
      </c>
      <c r="I50" s="25">
        <v>59202791000000</v>
      </c>
      <c r="J50" s="25">
        <v>59391290000000</v>
      </c>
    </row>
    <row r="51" spans="2:10" x14ac:dyDescent="0.25">
      <c r="B51" s="25" t="s">
        <v>166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</row>
    <row r="52" spans="2:10" x14ac:dyDescent="0.25">
      <c r="B52" s="25" t="s">
        <v>167</v>
      </c>
      <c r="C52" s="25">
        <v>56065336300269</v>
      </c>
      <c r="D52" s="25">
        <v>59424065890391</v>
      </c>
      <c r="E52" s="25">
        <v>64087134145802</v>
      </c>
      <c r="F52" s="25">
        <v>47059806746921</v>
      </c>
      <c r="G52" s="25">
        <v>64091841440319</v>
      </c>
      <c r="H52" s="25">
        <v>48182151000000</v>
      </c>
      <c r="I52" s="25">
        <v>59202791000000</v>
      </c>
      <c r="J52" s="25">
        <v>59391290000000</v>
      </c>
    </row>
    <row r="53" spans="2:10" x14ac:dyDescent="0.25">
      <c r="B53" s="25" t="s">
        <v>168</v>
      </c>
      <c r="C53" s="25">
        <v>5844089740687</v>
      </c>
      <c r="D53" s="25">
        <v>6090552704984</v>
      </c>
      <c r="E53" s="25">
        <v>6122513102924</v>
      </c>
      <c r="F53" s="25">
        <v>5420768174178</v>
      </c>
      <c r="G53" s="25">
        <v>4673236225345</v>
      </c>
      <c r="H53" s="25">
        <v>4671124000000</v>
      </c>
      <c r="I53" s="25">
        <v>5985927000000</v>
      </c>
      <c r="J53" s="25">
        <v>12456717000000</v>
      </c>
    </row>
    <row r="54" spans="2:10" x14ac:dyDescent="0.25">
      <c r="B54" s="25" t="s">
        <v>169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</row>
    <row r="55" spans="2:10" x14ac:dyDescent="0.25">
      <c r="B55" s="25" t="s">
        <v>170</v>
      </c>
      <c r="C55" s="25">
        <v>2695892001247</v>
      </c>
      <c r="D55" s="25">
        <v>2546385754285</v>
      </c>
      <c r="E55" s="25">
        <v>2537500316020</v>
      </c>
      <c r="F55" s="25">
        <v>2698232960253</v>
      </c>
      <c r="G55" s="25">
        <v>2310173304212</v>
      </c>
      <c r="H55" s="25">
        <v>2107064000000</v>
      </c>
      <c r="I55" s="25">
        <v>2024725000000</v>
      </c>
      <c r="J55" s="25">
        <v>1995895000000</v>
      </c>
    </row>
    <row r="56" spans="2:10" x14ac:dyDescent="0.25">
      <c r="B56" s="25" t="s">
        <v>171</v>
      </c>
      <c r="C56" s="25">
        <v>1252793290919</v>
      </c>
      <c r="D56" s="25">
        <v>1594869498288</v>
      </c>
      <c r="E56" s="25">
        <v>1612138347237</v>
      </c>
      <c r="F56" s="25">
        <v>1749917700319</v>
      </c>
      <c r="G56" s="25">
        <v>1512615516552</v>
      </c>
      <c r="H56" s="25">
        <v>1706242000000</v>
      </c>
      <c r="I56" s="25">
        <v>3885538000000</v>
      </c>
      <c r="J56" s="25">
        <v>10361992000000</v>
      </c>
    </row>
    <row r="57" spans="2:10" x14ac:dyDescent="0.25">
      <c r="B57" s="25" t="s">
        <v>172</v>
      </c>
      <c r="C57" s="25">
        <v>-54595551479</v>
      </c>
      <c r="D57" s="25">
        <v>-50382547589</v>
      </c>
      <c r="E57" s="25">
        <v>-41256656110</v>
      </c>
      <c r="F57" s="25">
        <v>-41256656110</v>
      </c>
      <c r="G57" s="25">
        <v>-41256656110</v>
      </c>
      <c r="H57" s="25">
        <v>-148652000000</v>
      </c>
      <c r="I57" s="25">
        <v>-209531000000</v>
      </c>
      <c r="J57" s="25">
        <v>-186365000000</v>
      </c>
    </row>
    <row r="58" spans="2:10" x14ac:dyDescent="0.25">
      <c r="B58" s="25" t="s">
        <v>173</v>
      </c>
      <c r="C58" s="25">
        <v>1950000000000</v>
      </c>
      <c r="D58" s="25">
        <v>1999680000000</v>
      </c>
      <c r="E58" s="25">
        <v>2014131095777</v>
      </c>
      <c r="F58" s="25">
        <v>1013874169716</v>
      </c>
      <c r="G58" s="25">
        <v>891704060691</v>
      </c>
      <c r="H58" s="25">
        <v>1006470000000</v>
      </c>
      <c r="I58" s="25">
        <v>285195000000</v>
      </c>
      <c r="J58" s="25">
        <v>285195000000</v>
      </c>
    </row>
    <row r="59" spans="2:10" x14ac:dyDescent="0.25">
      <c r="B59" s="25" t="s">
        <v>174</v>
      </c>
      <c r="C59" s="25">
        <v>5483942823110</v>
      </c>
      <c r="D59" s="25">
        <v>5950548962135</v>
      </c>
      <c r="E59" s="25">
        <v>8456885325349</v>
      </c>
      <c r="F59" s="25">
        <v>10764220269063</v>
      </c>
      <c r="G59" s="25">
        <v>9945319287409</v>
      </c>
      <c r="H59" s="25">
        <v>8674998000000</v>
      </c>
      <c r="I59" s="25">
        <v>8687032000000</v>
      </c>
      <c r="J59" s="25">
        <v>8425979000000</v>
      </c>
    </row>
    <row r="60" spans="2:10" x14ac:dyDescent="0.25">
      <c r="B60" s="25" t="s">
        <v>175</v>
      </c>
      <c r="C60" s="25">
        <v>4082734077959</v>
      </c>
      <c r="D60" s="25">
        <v>4403729161547</v>
      </c>
      <c r="E60" s="25">
        <v>5547372654217</v>
      </c>
      <c r="F60" s="25">
        <v>7538961288394</v>
      </c>
      <c r="G60" s="25">
        <v>8113489640498</v>
      </c>
      <c r="H60" s="25">
        <v>6985630000000</v>
      </c>
      <c r="I60" s="25">
        <v>7262442000000</v>
      </c>
      <c r="J60" s="25">
        <v>7092262000000</v>
      </c>
    </row>
    <row r="61" spans="2:10" x14ac:dyDescent="0.25">
      <c r="B61" s="25" t="s">
        <v>176</v>
      </c>
      <c r="C61" s="25">
        <v>368882217365</v>
      </c>
      <c r="D61" s="25">
        <v>372483272802</v>
      </c>
      <c r="E61" s="25">
        <v>715176143346</v>
      </c>
      <c r="F61" s="25">
        <v>1029922452882</v>
      </c>
      <c r="G61" s="25">
        <v>798493119125</v>
      </c>
      <c r="H61" s="25">
        <v>657031000000</v>
      </c>
      <c r="I61" s="25">
        <v>392253000000</v>
      </c>
      <c r="J61" s="25">
        <v>301380000000</v>
      </c>
    </row>
    <row r="62" spans="2:10" x14ac:dyDescent="0.25">
      <c r="B62" s="25" t="s">
        <v>177</v>
      </c>
      <c r="C62" s="25">
        <v>1032326527786</v>
      </c>
      <c r="D62" s="25">
        <v>1174336527786</v>
      </c>
      <c r="E62" s="25">
        <v>2194336527786</v>
      </c>
      <c r="F62" s="25">
        <v>2195336527787</v>
      </c>
      <c r="G62" s="25">
        <v>1033336527786</v>
      </c>
      <c r="H62" s="25">
        <v>1032337000000</v>
      </c>
      <c r="I62" s="25">
        <v>1032337000000</v>
      </c>
      <c r="J62" s="25">
        <v>1032337000000</v>
      </c>
    </row>
    <row r="63" spans="2:10" x14ac:dyDescent="0.25">
      <c r="B63" s="25" t="s">
        <v>178</v>
      </c>
      <c r="C63" s="25">
        <v>4214222244537</v>
      </c>
      <c r="D63" s="25">
        <v>4125582972589</v>
      </c>
      <c r="E63" s="25">
        <v>4394384756670</v>
      </c>
      <c r="F63" s="25">
        <v>3778001076205</v>
      </c>
      <c r="G63" s="25">
        <v>3602660255910</v>
      </c>
      <c r="H63" s="25">
        <v>2181810000000</v>
      </c>
      <c r="I63" s="25">
        <v>2200462000000</v>
      </c>
      <c r="J63" s="25">
        <v>2094681000000</v>
      </c>
    </row>
    <row r="64" spans="2:10" s="60" customFormat="1" x14ac:dyDescent="0.25">
      <c r="B64" s="59" t="s">
        <v>42</v>
      </c>
      <c r="C64" s="59">
        <v>268230152136120</v>
      </c>
      <c r="D64" s="59">
        <v>289105096743605</v>
      </c>
      <c r="E64" s="59">
        <v>314125653716308</v>
      </c>
      <c r="F64" s="59">
        <v>338355891750434</v>
      </c>
      <c r="G64" s="59">
        <v>357159235876947</v>
      </c>
      <c r="H64" s="59">
        <v>408572671000000</v>
      </c>
      <c r="I64" s="59">
        <v>413612851000000</v>
      </c>
      <c r="J64" s="59">
        <v>429573106000000</v>
      </c>
    </row>
    <row r="65" spans="2:11" x14ac:dyDescent="0.25">
      <c r="B65" s="59" t="s">
        <v>179</v>
      </c>
      <c r="C65" s="25" t="s">
        <v>126</v>
      </c>
      <c r="D65" s="25">
        <v>0</v>
      </c>
      <c r="E65" s="25" t="s">
        <v>126</v>
      </c>
      <c r="F65" s="25" t="s">
        <v>126</v>
      </c>
      <c r="G65" s="25" t="s">
        <v>126</v>
      </c>
      <c r="H65" s="25" t="s">
        <v>126</v>
      </c>
      <c r="I65" s="25" t="s">
        <v>126</v>
      </c>
      <c r="J65" s="25" t="s">
        <v>126</v>
      </c>
    </row>
    <row r="66" spans="2:11" x14ac:dyDescent="0.25">
      <c r="B66" s="25" t="s">
        <v>43</v>
      </c>
      <c r="C66" s="25">
        <v>170119841630437</v>
      </c>
      <c r="D66" s="25">
        <v>190046044262483</v>
      </c>
      <c r="E66" s="25">
        <v>211752772145368</v>
      </c>
      <c r="F66" s="25">
        <v>212134512079406</v>
      </c>
      <c r="G66" s="25">
        <v>231751079032904</v>
      </c>
      <c r="H66" s="25">
        <v>287972083000000</v>
      </c>
      <c r="I66" s="25">
        <v>291500509000000</v>
      </c>
      <c r="J66" s="25">
        <v>305909344000000</v>
      </c>
    </row>
    <row r="67" spans="2:11" x14ac:dyDescent="0.25">
      <c r="B67" s="25" t="s">
        <v>44</v>
      </c>
      <c r="C67" s="25">
        <v>109882411951061</v>
      </c>
      <c r="D67" s="25">
        <v>110666924217531</v>
      </c>
      <c r="E67" s="25">
        <v>123932777511927</v>
      </c>
      <c r="F67" s="25">
        <v>125574372939809</v>
      </c>
      <c r="G67" s="25">
        <v>151188430465008</v>
      </c>
      <c r="H67" s="25">
        <v>183615768000000</v>
      </c>
      <c r="I67" s="25">
        <v>189055700000000</v>
      </c>
      <c r="J67" s="25">
        <v>197002655000000</v>
      </c>
      <c r="K67" s="66"/>
    </row>
    <row r="68" spans="2:11" x14ac:dyDescent="0.25">
      <c r="B68" s="25" t="s">
        <v>180</v>
      </c>
      <c r="C68" s="25">
        <v>15041352547118</v>
      </c>
      <c r="D68" s="25">
        <v>19115963139737</v>
      </c>
      <c r="E68" s="25">
        <v>22197134376642</v>
      </c>
      <c r="F68" s="25">
        <v>23112984974306</v>
      </c>
      <c r="G68" s="25">
        <v>33803461524653</v>
      </c>
      <c r="H68" s="25">
        <v>31044532000000</v>
      </c>
      <c r="I68" s="25">
        <v>42353364000000</v>
      </c>
      <c r="J68" s="25">
        <v>43392624000000</v>
      </c>
    </row>
    <row r="69" spans="2:11" x14ac:dyDescent="0.25">
      <c r="B69" s="25" t="s">
        <v>181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</row>
    <row r="70" spans="2:11" x14ac:dyDescent="0.25">
      <c r="B70" s="25" t="s">
        <v>182</v>
      </c>
      <c r="C70" s="25">
        <v>10767304727253</v>
      </c>
      <c r="D70" s="25">
        <v>14464075860041</v>
      </c>
      <c r="E70" s="25">
        <v>19303259531885</v>
      </c>
      <c r="F70" s="25">
        <v>13601992728454</v>
      </c>
      <c r="G70" s="25">
        <v>17548529197501</v>
      </c>
      <c r="H70" s="25">
        <v>17885943000000</v>
      </c>
      <c r="I70" s="25">
        <v>15986237000000</v>
      </c>
      <c r="J70" s="25">
        <v>20673447000000</v>
      </c>
    </row>
    <row r="71" spans="2:11" x14ac:dyDescent="0.25">
      <c r="B71" s="25" t="s">
        <v>183</v>
      </c>
      <c r="C71" s="25">
        <v>37986989392796</v>
      </c>
      <c r="D71" s="25">
        <v>24728293712406</v>
      </c>
      <c r="E71" s="25">
        <v>32666396275187</v>
      </c>
      <c r="F71" s="25">
        <v>28190817616758</v>
      </c>
      <c r="G71" s="25">
        <v>38194446764944</v>
      </c>
      <c r="H71" s="25">
        <v>52381513000000</v>
      </c>
      <c r="I71" s="25">
        <v>52583702000000</v>
      </c>
      <c r="J71" s="25">
        <v>50873161000000</v>
      </c>
    </row>
    <row r="72" spans="2:11" x14ac:dyDescent="0.25">
      <c r="B72" s="25" t="s">
        <v>184</v>
      </c>
      <c r="C72" s="25">
        <v>10541734805897</v>
      </c>
      <c r="D72" s="25">
        <v>13377768918043</v>
      </c>
      <c r="E72" s="25">
        <v>12755312920021</v>
      </c>
      <c r="F72" s="25">
        <v>14565304130175</v>
      </c>
      <c r="G72" s="25">
        <v>12939811087658</v>
      </c>
      <c r="H72" s="25">
        <v>6708783000000</v>
      </c>
      <c r="I72" s="25">
        <v>5550220000000</v>
      </c>
      <c r="J72" s="25">
        <v>7290150000000</v>
      </c>
    </row>
    <row r="73" spans="2:11" x14ac:dyDescent="0.25">
      <c r="B73" s="25" t="s">
        <v>185</v>
      </c>
      <c r="C73" s="25">
        <v>357789449219</v>
      </c>
      <c r="D73" s="25">
        <v>347560833774</v>
      </c>
      <c r="E73" s="25">
        <v>473230178245</v>
      </c>
      <c r="F73" s="25">
        <v>729586006303</v>
      </c>
      <c r="G73" s="25">
        <v>1047956887826</v>
      </c>
      <c r="H73" s="25">
        <v>1136123000000</v>
      </c>
      <c r="I73" s="25">
        <v>534126000000</v>
      </c>
      <c r="J73" s="25">
        <v>546868000000</v>
      </c>
    </row>
    <row r="74" spans="2:11" x14ac:dyDescent="0.25">
      <c r="B74" s="25" t="s">
        <v>186</v>
      </c>
      <c r="C74" s="25">
        <v>17029453579007</v>
      </c>
      <c r="D74" s="25">
        <v>20293676556291</v>
      </c>
      <c r="E74" s="25">
        <v>15928271503435</v>
      </c>
      <c r="F74" s="25">
        <v>16181955330754</v>
      </c>
      <c r="G74" s="25">
        <v>16906160915190</v>
      </c>
      <c r="H74" s="25">
        <v>20565701000000</v>
      </c>
      <c r="I74" s="25">
        <v>18803903000000</v>
      </c>
      <c r="J74" s="25">
        <v>21019601000000</v>
      </c>
    </row>
    <row r="75" spans="2:11" x14ac:dyDescent="0.25">
      <c r="B75" s="25" t="s">
        <v>187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</row>
    <row r="76" spans="2:11" x14ac:dyDescent="0.25">
      <c r="B76" s="25" t="s">
        <v>188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</row>
    <row r="77" spans="2:11" x14ac:dyDescent="0.25">
      <c r="B77" s="25" t="s">
        <v>189</v>
      </c>
      <c r="C77" s="25">
        <v>2719432553170</v>
      </c>
      <c r="D77" s="25">
        <v>2615891918855</v>
      </c>
      <c r="E77" s="25">
        <v>1972735548647</v>
      </c>
      <c r="F77" s="25">
        <v>2526042908126</v>
      </c>
      <c r="G77" s="25">
        <v>3311232651136</v>
      </c>
      <c r="H77" s="25">
        <v>3170448000000</v>
      </c>
      <c r="I77" s="25">
        <v>2615408000000</v>
      </c>
      <c r="J77" s="25">
        <v>2679948000000</v>
      </c>
    </row>
    <row r="78" spans="2:11" x14ac:dyDescent="0.25">
      <c r="B78" s="25" t="s">
        <v>190</v>
      </c>
      <c r="C78" s="25">
        <v>15213085635419</v>
      </c>
      <c r="D78" s="25">
        <v>15394277181479</v>
      </c>
      <c r="E78" s="25">
        <v>18443895211807</v>
      </c>
      <c r="F78" s="25">
        <v>26495682465761</v>
      </c>
      <c r="G78" s="25">
        <v>27205104039850</v>
      </c>
      <c r="H78" s="25">
        <v>50467867000000</v>
      </c>
      <c r="I78" s="25">
        <v>50330148000000</v>
      </c>
      <c r="J78" s="25">
        <v>49833370000000</v>
      </c>
    </row>
    <row r="79" spans="2:11" x14ac:dyDescent="0.25">
      <c r="B79" s="25" t="s">
        <v>191</v>
      </c>
      <c r="C79" s="25">
        <v>225269261182</v>
      </c>
      <c r="D79" s="25">
        <v>329416096905</v>
      </c>
      <c r="E79" s="25">
        <v>192541966058</v>
      </c>
      <c r="F79" s="25">
        <v>170006779172</v>
      </c>
      <c r="G79" s="25">
        <v>231727396250</v>
      </c>
      <c r="H79" s="25">
        <v>254858000000</v>
      </c>
      <c r="I79" s="25">
        <v>298592000000</v>
      </c>
      <c r="J79" s="25">
        <v>693486000000</v>
      </c>
    </row>
    <row r="80" spans="2:11" x14ac:dyDescent="0.25">
      <c r="B80" s="25" t="s">
        <v>192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</row>
    <row r="81" spans="2:10" x14ac:dyDescent="0.25">
      <c r="B81" s="25" t="s">
        <v>193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</row>
    <row r="82" spans="2:10" x14ac:dyDescent="0.25">
      <c r="B82" s="25" t="s">
        <v>194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</row>
    <row r="83" spans="2:10" x14ac:dyDescent="0.25">
      <c r="B83" s="25" t="s">
        <v>45</v>
      </c>
      <c r="C83" s="25">
        <v>60237429679376</v>
      </c>
      <c r="D83" s="25">
        <v>79379120044952</v>
      </c>
      <c r="E83" s="25">
        <v>87819994633441</v>
      </c>
      <c r="F83" s="25">
        <v>86560139139597</v>
      </c>
      <c r="G83" s="25">
        <v>80562648567896</v>
      </c>
      <c r="H83" s="25">
        <v>104356315000000</v>
      </c>
      <c r="I83" s="25">
        <v>102444809000000</v>
      </c>
      <c r="J83" s="25">
        <v>108906689000000</v>
      </c>
    </row>
    <row r="84" spans="2:10" x14ac:dyDescent="0.25">
      <c r="B84" s="25" t="s">
        <v>195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</row>
    <row r="85" spans="2:10" x14ac:dyDescent="0.25">
      <c r="B85" s="25" t="s">
        <v>196</v>
      </c>
      <c r="C85" s="25">
        <v>0</v>
      </c>
      <c r="D85" s="25">
        <v>0</v>
      </c>
      <c r="E85" s="25">
        <v>187004037780</v>
      </c>
      <c r="F85" s="25">
        <v>239383448692</v>
      </c>
      <c r="G85" s="25">
        <v>293154657532</v>
      </c>
      <c r="H85" s="25">
        <v>799169000000</v>
      </c>
      <c r="I85" s="25">
        <v>484330000000</v>
      </c>
      <c r="J85" s="25">
        <v>990516000000</v>
      </c>
    </row>
    <row r="86" spans="2:10" x14ac:dyDescent="0.25">
      <c r="B86" s="25" t="s">
        <v>197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</row>
    <row r="87" spans="2:10" x14ac:dyDescent="0.25">
      <c r="B87" s="25" t="s">
        <v>198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</row>
    <row r="88" spans="2:10" x14ac:dyDescent="0.25">
      <c r="B88" s="25" t="s">
        <v>199</v>
      </c>
      <c r="C88" s="25">
        <v>788297398034</v>
      </c>
      <c r="D88" s="25">
        <v>947426202248</v>
      </c>
      <c r="E88" s="25">
        <v>962056399172</v>
      </c>
      <c r="F88" s="25">
        <v>969111769476</v>
      </c>
      <c r="G88" s="25">
        <v>1020886473905</v>
      </c>
      <c r="H88" s="25">
        <v>1028398000000</v>
      </c>
      <c r="I88" s="25">
        <v>1053914000000</v>
      </c>
      <c r="J88" s="25">
        <v>1111755000000</v>
      </c>
    </row>
    <row r="89" spans="2:10" x14ac:dyDescent="0.25">
      <c r="B89" s="25" t="s">
        <v>200</v>
      </c>
      <c r="C89" s="25">
        <v>54447659960983</v>
      </c>
      <c r="D89" s="25">
        <v>71976376885859</v>
      </c>
      <c r="E89" s="25">
        <v>69906218241843</v>
      </c>
      <c r="F89" s="25">
        <v>68906450232545</v>
      </c>
      <c r="G89" s="25">
        <v>63037914450280</v>
      </c>
      <c r="H89" s="25">
        <v>86480517000000</v>
      </c>
      <c r="I89" s="25">
        <v>83793105000000</v>
      </c>
      <c r="J89" s="25">
        <v>94968271000000</v>
      </c>
    </row>
    <row r="90" spans="2:10" x14ac:dyDescent="0.25">
      <c r="B90" s="25" t="s">
        <v>201</v>
      </c>
      <c r="C90" s="25">
        <v>0</v>
      </c>
      <c r="D90" s="25">
        <v>0</v>
      </c>
      <c r="E90" s="25">
        <v>10225743672677</v>
      </c>
      <c r="F90" s="25">
        <v>10284997394987</v>
      </c>
      <c r="G90" s="25">
        <v>10264070778943</v>
      </c>
      <c r="H90" s="25">
        <v>10259215000000</v>
      </c>
      <c r="I90" s="25">
        <v>10458341000000</v>
      </c>
      <c r="J90" s="25">
        <v>5516245000000</v>
      </c>
    </row>
    <row r="91" spans="2:10" x14ac:dyDescent="0.25">
      <c r="B91" s="25" t="s">
        <v>202</v>
      </c>
      <c r="C91" s="25">
        <v>137271656271</v>
      </c>
      <c r="D91" s="25">
        <v>750295011023</v>
      </c>
      <c r="E91" s="25">
        <v>773935953117</v>
      </c>
      <c r="F91" s="25">
        <v>506356572973</v>
      </c>
      <c r="G91" s="25">
        <v>509622614558</v>
      </c>
      <c r="H91" s="25">
        <v>463086000000</v>
      </c>
      <c r="I91" s="25">
        <v>470047000000</v>
      </c>
      <c r="J91" s="25">
        <v>436100000000</v>
      </c>
    </row>
    <row r="92" spans="2:10" x14ac:dyDescent="0.25">
      <c r="B92" s="25" t="s">
        <v>203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</row>
    <row r="93" spans="2:10" x14ac:dyDescent="0.25">
      <c r="B93" s="25" t="s">
        <v>204</v>
      </c>
      <c r="C93" s="25">
        <v>0</v>
      </c>
      <c r="D93" s="25">
        <v>0</v>
      </c>
      <c r="E93" s="25">
        <v>131750429435</v>
      </c>
      <c r="F93" s="25">
        <v>199286217685</v>
      </c>
      <c r="G93" s="25">
        <v>131294892925</v>
      </c>
      <c r="H93" s="25">
        <v>165390000000</v>
      </c>
      <c r="I93" s="25">
        <v>158514000000</v>
      </c>
      <c r="J93" s="25">
        <v>149320000000</v>
      </c>
    </row>
    <row r="94" spans="2:10" x14ac:dyDescent="0.25">
      <c r="B94" s="25" t="s">
        <v>205</v>
      </c>
      <c r="C94" s="25">
        <v>4864200664088</v>
      </c>
      <c r="D94" s="25">
        <v>5705021945822</v>
      </c>
      <c r="E94" s="25">
        <v>5633285899417</v>
      </c>
      <c r="F94" s="25">
        <v>5454553503239</v>
      </c>
      <c r="G94" s="25">
        <v>5305704699753</v>
      </c>
      <c r="H94" s="25">
        <v>5160540000000</v>
      </c>
      <c r="I94" s="25">
        <v>6026558000000</v>
      </c>
      <c r="J94" s="25">
        <v>5734482000000</v>
      </c>
    </row>
    <row r="95" spans="2:10" x14ac:dyDescent="0.25">
      <c r="B95" s="25" t="s">
        <v>206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</row>
    <row r="96" spans="2:10" x14ac:dyDescent="0.25">
      <c r="B96" s="25" t="s">
        <v>207</v>
      </c>
      <c r="C96" s="25">
        <v>98110310505683</v>
      </c>
      <c r="D96" s="25">
        <v>99059052481122</v>
      </c>
      <c r="E96" s="25">
        <v>102372881570940</v>
      </c>
      <c r="F96" s="25">
        <v>126221379671028</v>
      </c>
      <c r="G96" s="25">
        <v>125408156844043</v>
      </c>
      <c r="H96" s="25">
        <v>120600588000000</v>
      </c>
      <c r="I96" s="25">
        <v>122112342000000</v>
      </c>
      <c r="J96" s="25">
        <v>123663762000000</v>
      </c>
    </row>
    <row r="97" spans="2:10" x14ac:dyDescent="0.25">
      <c r="B97" s="25" t="s">
        <v>46</v>
      </c>
      <c r="C97" s="25">
        <v>98110310505683</v>
      </c>
      <c r="D97" s="25">
        <v>99059052481122</v>
      </c>
      <c r="E97" s="25">
        <v>102372881570940</v>
      </c>
      <c r="F97" s="25">
        <v>126221379671028</v>
      </c>
      <c r="G97" s="25">
        <v>125408156844043</v>
      </c>
      <c r="H97" s="25">
        <v>120600588000000</v>
      </c>
      <c r="I97" s="25">
        <v>122112342000000</v>
      </c>
      <c r="J97" s="25">
        <v>123663762000000</v>
      </c>
    </row>
    <row r="98" spans="2:10" x14ac:dyDescent="0.25">
      <c r="B98" s="25" t="s">
        <v>208</v>
      </c>
      <c r="C98" s="25">
        <v>32756212310000</v>
      </c>
      <c r="D98" s="25">
        <v>32756212300000</v>
      </c>
      <c r="E98" s="25">
        <v>32756212300000</v>
      </c>
      <c r="F98" s="25">
        <v>34299353890000</v>
      </c>
      <c r="G98" s="25">
        <v>34299353890000</v>
      </c>
      <c r="H98" s="25">
        <v>34309140000000</v>
      </c>
      <c r="I98" s="25">
        <v>34447691000000</v>
      </c>
      <c r="J98" s="25">
        <v>34447691000000</v>
      </c>
    </row>
    <row r="99" spans="2:10" x14ac:dyDescent="0.25">
      <c r="B99" s="25" t="s">
        <v>209</v>
      </c>
      <c r="C99" s="25">
        <v>11133149167904</v>
      </c>
      <c r="D99" s="25">
        <v>11442900804192</v>
      </c>
      <c r="E99" s="25">
        <v>11442900804192</v>
      </c>
      <c r="F99" s="25">
        <v>32661195984448</v>
      </c>
      <c r="G99" s="25">
        <v>32644458671477</v>
      </c>
      <c r="H99" s="25">
        <v>29317903000000</v>
      </c>
      <c r="I99" s="25">
        <v>35446990000000</v>
      </c>
      <c r="J99" s="25">
        <v>35446990000000</v>
      </c>
    </row>
    <row r="100" spans="2:10" x14ac:dyDescent="0.25">
      <c r="B100" s="25" t="s">
        <v>210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</row>
    <row r="101" spans="2:10" x14ac:dyDescent="0.25">
      <c r="B101" s="25" t="s">
        <v>211</v>
      </c>
      <c r="C101" s="25">
        <v>0</v>
      </c>
      <c r="D101" s="25">
        <v>7235205990828</v>
      </c>
      <c r="E101" s="25">
        <v>7235205990828</v>
      </c>
      <c r="F101" s="25">
        <v>7235205990828</v>
      </c>
      <c r="G101" s="25">
        <v>7235205990828</v>
      </c>
      <c r="H101" s="25">
        <v>7235206000000</v>
      </c>
      <c r="I101" s="25">
        <v>7235206000000</v>
      </c>
      <c r="J101" s="25">
        <v>7235206000000</v>
      </c>
    </row>
    <row r="102" spans="2:10" x14ac:dyDescent="0.25">
      <c r="B102" s="25" t="s">
        <v>212</v>
      </c>
      <c r="C102" s="25">
        <v>-2974924074484</v>
      </c>
      <c r="D102" s="25">
        <v>-2974924074484</v>
      </c>
      <c r="E102" s="25">
        <v>-2974924074484</v>
      </c>
      <c r="F102" s="25">
        <v>-2453134013488</v>
      </c>
      <c r="G102" s="25">
        <v>-2453134013488</v>
      </c>
      <c r="H102" s="25">
        <v>-2284059000000</v>
      </c>
      <c r="I102" s="25">
        <v>-2284059000000</v>
      </c>
      <c r="J102" s="25">
        <v>-2284059000000</v>
      </c>
    </row>
    <row r="103" spans="2:10" x14ac:dyDescent="0.25">
      <c r="B103" s="25" t="s">
        <v>213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</row>
    <row r="104" spans="2:10" x14ac:dyDescent="0.25">
      <c r="B104" s="25" t="s">
        <v>214</v>
      </c>
      <c r="C104" s="25">
        <v>0</v>
      </c>
      <c r="D104" s="25">
        <v>0</v>
      </c>
      <c r="E104" s="25">
        <v>-14362302924</v>
      </c>
      <c r="F104" s="25">
        <v>26531875529</v>
      </c>
      <c r="G104" s="25">
        <v>12511141865</v>
      </c>
      <c r="H104" s="25">
        <v>39352000000</v>
      </c>
      <c r="I104" s="25">
        <v>-15146000000</v>
      </c>
      <c r="J104" s="25">
        <v>-31520000000</v>
      </c>
    </row>
    <row r="105" spans="2:10" x14ac:dyDescent="0.25">
      <c r="B105" s="25" t="s">
        <v>215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</row>
    <row r="106" spans="2:10" x14ac:dyDescent="0.25">
      <c r="B106" s="25" t="s">
        <v>216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</row>
    <row r="107" spans="2:10" x14ac:dyDescent="0.25">
      <c r="B107" s="25" t="s">
        <v>217</v>
      </c>
      <c r="C107" s="25">
        <v>42845114930</v>
      </c>
      <c r="D107" s="25">
        <v>42845114930</v>
      </c>
      <c r="E107" s="25">
        <v>42845114930</v>
      </c>
      <c r="F107" s="25">
        <v>52845114930</v>
      </c>
      <c r="G107" s="25">
        <v>52845114930</v>
      </c>
      <c r="H107" s="25">
        <v>52845000000</v>
      </c>
      <c r="I107" s="25">
        <v>52845000000</v>
      </c>
      <c r="J107" s="25">
        <v>57845000000</v>
      </c>
    </row>
    <row r="108" spans="2:10" x14ac:dyDescent="0.25">
      <c r="B108" s="25" t="s">
        <v>218</v>
      </c>
      <c r="C108" s="25">
        <v>11145637673211</v>
      </c>
      <c r="D108" s="25">
        <v>4824798066710</v>
      </c>
      <c r="E108" s="25">
        <v>6468691109246</v>
      </c>
      <c r="F108" s="25">
        <v>8653759536817</v>
      </c>
      <c r="G108" s="25">
        <v>5127322914526</v>
      </c>
      <c r="H108" s="25">
        <v>7757874000000</v>
      </c>
      <c r="I108" s="25">
        <v>2934433000000</v>
      </c>
      <c r="J108" s="25">
        <v>6133700000000</v>
      </c>
    </row>
    <row r="109" spans="2:10" x14ac:dyDescent="0.25">
      <c r="B109" s="25" t="s">
        <v>219</v>
      </c>
      <c r="C109" s="25">
        <v>5583084564118</v>
      </c>
      <c r="D109" s="25">
        <v>5583084564118</v>
      </c>
      <c r="E109" s="25">
        <v>5095996481223</v>
      </c>
      <c r="F109" s="25">
        <v>5088149760503</v>
      </c>
      <c r="G109" s="25">
        <v>5088149760503</v>
      </c>
      <c r="H109" s="25">
        <v>5135161000000</v>
      </c>
      <c r="I109" s="25">
        <v>3119758000000</v>
      </c>
      <c r="J109" s="25">
        <v>3114758000000</v>
      </c>
    </row>
    <row r="110" spans="2:10" x14ac:dyDescent="0.25">
      <c r="B110" s="25" t="s">
        <v>220</v>
      </c>
      <c r="C110" s="25">
        <v>5562553109093</v>
      </c>
      <c r="D110" s="25">
        <v>-758286497408</v>
      </c>
      <c r="E110" s="25">
        <v>1372694628023</v>
      </c>
      <c r="F110" s="25">
        <v>3565609776314</v>
      </c>
      <c r="G110" s="25">
        <v>39173154023</v>
      </c>
      <c r="H110" s="25">
        <v>2622713000000</v>
      </c>
      <c r="I110" s="25">
        <v>-185325000000</v>
      </c>
      <c r="J110" s="25">
        <v>3018942000000</v>
      </c>
    </row>
    <row r="111" spans="2:10" x14ac:dyDescent="0.25">
      <c r="B111" s="25" t="s">
        <v>221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</row>
    <row r="112" spans="2:10" x14ac:dyDescent="0.25">
      <c r="B112" s="25" t="s">
        <v>222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</row>
    <row r="113" spans="2:10" x14ac:dyDescent="0.25">
      <c r="B113" s="25" t="s">
        <v>223</v>
      </c>
      <c r="C113" s="25">
        <v>46007390314122</v>
      </c>
      <c r="D113" s="25">
        <v>45732014278946</v>
      </c>
      <c r="E113" s="25">
        <v>47416312629152</v>
      </c>
      <c r="F113" s="25">
        <v>45745621291964</v>
      </c>
      <c r="G113" s="25">
        <v>48489593133905</v>
      </c>
      <c r="H113" s="25">
        <v>44172327000000</v>
      </c>
      <c r="I113" s="25">
        <v>44294382000000</v>
      </c>
      <c r="J113" s="25">
        <v>42657909000000</v>
      </c>
    </row>
    <row r="114" spans="2:10" x14ac:dyDescent="0.25">
      <c r="B114" s="25" t="s">
        <v>224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</row>
    <row r="115" spans="2:10" x14ac:dyDescent="0.25">
      <c r="B115" s="25" t="s">
        <v>225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</row>
    <row r="116" spans="2:10" x14ac:dyDescent="0.25">
      <c r="B116" s="25" t="s">
        <v>226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</row>
    <row r="117" spans="2:10" x14ac:dyDescent="0.25">
      <c r="B117" s="25" t="s">
        <v>227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</row>
    <row r="118" spans="2:10" s="60" customFormat="1" x14ac:dyDescent="0.25">
      <c r="B118" s="59" t="s">
        <v>228</v>
      </c>
      <c r="C118" s="59">
        <v>268230152136120</v>
      </c>
      <c r="D118" s="59">
        <v>289105096743605</v>
      </c>
      <c r="E118" s="59">
        <v>314125653716308</v>
      </c>
      <c r="F118" s="59">
        <v>338355891750434</v>
      </c>
      <c r="G118" s="59">
        <v>357159235876947</v>
      </c>
      <c r="H118" s="59">
        <v>408572671000000</v>
      </c>
      <c r="I118" s="59">
        <v>413612851000000</v>
      </c>
      <c r="J118" s="59">
        <v>429573106000000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4"/>
  <sheetViews>
    <sheetView showGridLines="0" workbookViewId="0">
      <selection activeCell="C6" sqref="C6"/>
    </sheetView>
  </sheetViews>
  <sheetFormatPr defaultRowHeight="15" x14ac:dyDescent="0.25"/>
  <cols>
    <col min="2" max="2" width="63.7109375" style="6" bestFit="1" customWidth="1"/>
    <col min="3" max="10" width="19" style="6" bestFit="1" customWidth="1"/>
    <col min="11" max="11" width="19.140625" style="6" customWidth="1"/>
  </cols>
  <sheetData>
    <row r="1" spans="1:12" s="55" customFormat="1" ht="18.75" x14ac:dyDescent="0.3">
      <c r="A1" s="61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s="101" customFormat="1" x14ac:dyDescent="0.25">
      <c r="B2" s="102" t="s">
        <v>126</v>
      </c>
      <c r="C2" s="102" t="s">
        <v>92</v>
      </c>
      <c r="D2" s="102" t="s">
        <v>93</v>
      </c>
      <c r="E2" s="102" t="s">
        <v>94</v>
      </c>
      <c r="F2" s="102" t="s">
        <v>95</v>
      </c>
      <c r="G2" s="102" t="s">
        <v>88</v>
      </c>
      <c r="H2" s="102" t="s">
        <v>89</v>
      </c>
      <c r="I2" s="102" t="s">
        <v>90</v>
      </c>
      <c r="J2" s="102" t="s">
        <v>91</v>
      </c>
      <c r="K2" s="102"/>
    </row>
    <row r="3" spans="1:12" x14ac:dyDescent="0.25">
      <c r="B3" s="6" t="s">
        <v>47</v>
      </c>
      <c r="C3" s="6">
        <v>23460387988882</v>
      </c>
      <c r="D3" s="6">
        <v>38484837757311</v>
      </c>
      <c r="E3" s="6">
        <v>21914710588602</v>
      </c>
      <c r="F3" s="6">
        <v>39241957407663</v>
      </c>
      <c r="G3" s="6">
        <v>31581789394113</v>
      </c>
      <c r="H3" s="6">
        <v>38464244000000</v>
      </c>
      <c r="I3" s="6">
        <v>15470516000000</v>
      </c>
      <c r="J3" s="6">
        <v>23250544000000</v>
      </c>
      <c r="K3" s="67"/>
    </row>
    <row r="4" spans="1:12" x14ac:dyDescent="0.25">
      <c r="B4" s="6" t="s">
        <v>229</v>
      </c>
      <c r="C4" s="6">
        <v>4080336643</v>
      </c>
      <c r="D4" s="6">
        <v>57702472768</v>
      </c>
      <c r="E4" s="6">
        <v>92030956552</v>
      </c>
      <c r="F4" s="6">
        <v>21503540891</v>
      </c>
      <c r="G4" s="6">
        <v>10871219860</v>
      </c>
      <c r="H4" s="6">
        <v>288536000000</v>
      </c>
      <c r="I4" s="6">
        <v>102030000000</v>
      </c>
      <c r="J4" s="6">
        <v>43113000000</v>
      </c>
    </row>
    <row r="5" spans="1:12" x14ac:dyDescent="0.25">
      <c r="B5" s="6" t="s">
        <v>48</v>
      </c>
      <c r="C5" s="6">
        <v>23456307652239</v>
      </c>
      <c r="D5" s="6">
        <v>38427135284543</v>
      </c>
      <c r="E5" s="6">
        <v>21822679632050</v>
      </c>
      <c r="F5" s="6">
        <v>39220453866772</v>
      </c>
      <c r="G5" s="6">
        <v>31570918174253</v>
      </c>
      <c r="H5" s="6">
        <v>38175708000000</v>
      </c>
      <c r="I5" s="6">
        <v>15368486000000</v>
      </c>
      <c r="J5" s="6">
        <v>23207431000000</v>
      </c>
    </row>
    <row r="6" spans="1:12" x14ac:dyDescent="0.25">
      <c r="B6" s="6" t="s">
        <v>230</v>
      </c>
      <c r="C6" s="6">
        <v>16883408480611</v>
      </c>
      <c r="D6" s="6">
        <v>30278765203217</v>
      </c>
      <c r="E6" s="6">
        <v>17043520693937</v>
      </c>
      <c r="F6" s="6">
        <v>26443132177439</v>
      </c>
      <c r="G6" s="6">
        <v>20290596055885</v>
      </c>
      <c r="H6" s="6">
        <v>29315897000000</v>
      </c>
      <c r="I6" s="6">
        <v>13382536000000</v>
      </c>
      <c r="J6" s="6">
        <v>19554172000000</v>
      </c>
      <c r="K6" s="67">
        <f>J6/J5</f>
        <v>0.84258236079641902</v>
      </c>
    </row>
    <row r="7" spans="1:12" x14ac:dyDescent="0.25">
      <c r="B7" s="6" t="s">
        <v>49</v>
      </c>
      <c r="C7" s="6">
        <v>6572899171628</v>
      </c>
      <c r="D7" s="6">
        <v>8148370081326</v>
      </c>
      <c r="E7" s="6">
        <v>4779158938113</v>
      </c>
      <c r="F7" s="6">
        <v>12777321689333</v>
      </c>
      <c r="G7" s="6">
        <v>11280322118368</v>
      </c>
      <c r="H7" s="6">
        <v>8859811000000</v>
      </c>
      <c r="I7" s="6">
        <v>1985950000000</v>
      </c>
      <c r="J7" s="6">
        <v>3653259000000</v>
      </c>
      <c r="K7" s="67">
        <f>F6/F5</f>
        <v>0.67421790342517973</v>
      </c>
    </row>
    <row r="8" spans="1:12" x14ac:dyDescent="0.25">
      <c r="B8" s="6" t="s">
        <v>231</v>
      </c>
      <c r="C8" s="6">
        <v>2427767463047</v>
      </c>
      <c r="D8" s="6">
        <v>3845975658833</v>
      </c>
      <c r="E8" s="6">
        <v>3439230133986</v>
      </c>
      <c r="F8" s="6">
        <v>887264230744</v>
      </c>
      <c r="G8" s="6">
        <v>1013408932129</v>
      </c>
      <c r="H8" s="6">
        <v>8611984000000</v>
      </c>
      <c r="I8" s="6">
        <v>8934083000000</v>
      </c>
      <c r="J8" s="6">
        <v>6691827000000</v>
      </c>
      <c r="K8" s="67">
        <f>J8/F8</f>
        <v>7.5420903583464476</v>
      </c>
    </row>
    <row r="9" spans="1:12" x14ac:dyDescent="0.25">
      <c r="B9" s="6" t="s">
        <v>232</v>
      </c>
      <c r="C9" s="6">
        <v>1305351136316</v>
      </c>
      <c r="D9" s="6">
        <v>1174416511992</v>
      </c>
      <c r="E9" s="6">
        <v>1453292111984</v>
      </c>
      <c r="F9" s="6">
        <v>2092659301749</v>
      </c>
      <c r="G9" s="6">
        <v>2495665239699</v>
      </c>
      <c r="H9" s="6">
        <v>2091552000000</v>
      </c>
      <c r="I9" s="6">
        <v>3605637000000</v>
      </c>
      <c r="J9" s="6">
        <v>2623109000000</v>
      </c>
      <c r="K9" s="67">
        <f>J9/F9-1</f>
        <v>0.25348115567959928</v>
      </c>
      <c r="L9" s="27"/>
    </row>
    <row r="10" spans="1:12" x14ac:dyDescent="0.25">
      <c r="B10" s="6" t="s">
        <v>50</v>
      </c>
      <c r="C10" s="6">
        <v>1054699289624</v>
      </c>
      <c r="D10" s="6">
        <v>1244983696593</v>
      </c>
      <c r="E10" s="6">
        <v>1400152788234</v>
      </c>
      <c r="F10" s="6">
        <v>1437136788243</v>
      </c>
      <c r="G10" s="6">
        <v>2215048140070</v>
      </c>
      <c r="H10" s="6">
        <v>2087958000000</v>
      </c>
      <c r="I10" s="6">
        <v>2617903000000</v>
      </c>
      <c r="J10" s="6">
        <v>2971715000000</v>
      </c>
      <c r="L10" s="68"/>
    </row>
    <row r="11" spans="1:12" x14ac:dyDescent="0.25">
      <c r="B11" s="6" t="s">
        <v>233</v>
      </c>
      <c r="C11" s="6">
        <v>-151322872815</v>
      </c>
      <c r="D11" s="6">
        <v>-179506246963</v>
      </c>
      <c r="E11" s="6">
        <v>-94146615800</v>
      </c>
      <c r="F11" s="6">
        <v>-55709455767</v>
      </c>
      <c r="G11" s="6">
        <v>-358085773517</v>
      </c>
      <c r="H11" s="6">
        <v>-209857000000</v>
      </c>
      <c r="I11" s="6">
        <v>-122743000000</v>
      </c>
      <c r="J11" s="6">
        <v>-41074000000</v>
      </c>
    </row>
    <row r="12" spans="1:12" x14ac:dyDescent="0.25">
      <c r="B12" s="6" t="s">
        <v>234</v>
      </c>
      <c r="C12" s="6">
        <v>2534130251858</v>
      </c>
      <c r="D12" s="6">
        <v>3301062013107</v>
      </c>
      <c r="E12" s="6">
        <v>2599121115786</v>
      </c>
      <c r="F12" s="6">
        <v>3105334079466</v>
      </c>
      <c r="G12" s="6">
        <v>3995585914453</v>
      </c>
      <c r="H12" s="6">
        <v>4701774000000</v>
      </c>
      <c r="I12" s="6">
        <v>1368152000000</v>
      </c>
      <c r="J12" s="6">
        <v>1461158000000</v>
      </c>
    </row>
    <row r="13" spans="1:12" x14ac:dyDescent="0.25">
      <c r="B13" s="6" t="s">
        <v>235</v>
      </c>
      <c r="C13" s="6">
        <v>2496421270815</v>
      </c>
      <c r="D13" s="6">
        <v>2531609908113</v>
      </c>
      <c r="E13" s="6">
        <v>2209635800173</v>
      </c>
      <c r="F13" s="6">
        <v>3336122775652</v>
      </c>
      <c r="G13" s="6">
        <v>2832418678163</v>
      </c>
      <c r="H13" s="6">
        <v>4232800000000</v>
      </c>
      <c r="I13" s="6">
        <v>2512722000000</v>
      </c>
      <c r="J13" s="6">
        <v>2225514000000</v>
      </c>
    </row>
    <row r="14" spans="1:12" x14ac:dyDescent="0.25">
      <c r="B14" s="6" t="s">
        <v>51</v>
      </c>
      <c r="C14" s="6">
        <v>2513441102871</v>
      </c>
      <c r="D14" s="6">
        <v>4807751059984</v>
      </c>
      <c r="E14" s="6">
        <v>1862193428356</v>
      </c>
      <c r="F14" s="6">
        <v>5074760307443</v>
      </c>
      <c r="G14" s="6">
        <v>2611975444665</v>
      </c>
      <c r="H14" s="6">
        <v>6235812000000</v>
      </c>
      <c r="I14" s="6">
        <v>3310779000000</v>
      </c>
      <c r="J14" s="6">
        <v>3994231000000</v>
      </c>
    </row>
    <row r="15" spans="1:12" x14ac:dyDescent="0.25">
      <c r="B15" s="6" t="s">
        <v>236</v>
      </c>
      <c r="C15" s="6">
        <v>201674814383</v>
      </c>
      <c r="D15" s="6">
        <v>344406127102</v>
      </c>
      <c r="E15" s="6">
        <v>117521520455</v>
      </c>
      <c r="F15" s="6">
        <v>144702135145</v>
      </c>
      <c r="G15" s="6">
        <v>149863398864</v>
      </c>
      <c r="H15" s="6">
        <v>385708000000</v>
      </c>
      <c r="I15" s="6">
        <v>195417000000</v>
      </c>
      <c r="J15" s="6">
        <v>99149000000</v>
      </c>
    </row>
    <row r="16" spans="1:12" x14ac:dyDescent="0.25">
      <c r="B16" s="6" t="s">
        <v>237</v>
      </c>
      <c r="C16" s="6">
        <v>98403533924</v>
      </c>
      <c r="D16" s="6">
        <v>163303745893</v>
      </c>
      <c r="E16" s="6">
        <v>51579483013</v>
      </c>
      <c r="F16" s="6">
        <v>307636859166</v>
      </c>
      <c r="G16" s="6">
        <v>217696795368</v>
      </c>
      <c r="H16" s="6">
        <v>366570000000</v>
      </c>
      <c r="I16" s="6">
        <v>77851000000</v>
      </c>
      <c r="J16" s="6">
        <v>1437103000000</v>
      </c>
    </row>
    <row r="17" spans="2:11" x14ac:dyDescent="0.25">
      <c r="B17" s="6" t="s">
        <v>238</v>
      </c>
      <c r="C17" s="6">
        <v>103271280459</v>
      </c>
      <c r="D17" s="6">
        <v>181102381209</v>
      </c>
      <c r="E17" s="6">
        <v>65942037442</v>
      </c>
      <c r="F17" s="6">
        <v>-162934724021</v>
      </c>
      <c r="G17" s="6">
        <v>-67833396504</v>
      </c>
      <c r="H17" s="6">
        <v>19138000000</v>
      </c>
      <c r="I17" s="6">
        <v>117566000000</v>
      </c>
      <c r="J17" s="6">
        <v>-1337954000000</v>
      </c>
    </row>
    <row r="18" spans="2:11" x14ac:dyDescent="0.25">
      <c r="B18" s="6" t="s">
        <v>52</v>
      </c>
      <c r="C18" s="6">
        <v>2616712383330</v>
      </c>
      <c r="D18" s="6">
        <v>4988853441193</v>
      </c>
      <c r="E18" s="6">
        <v>1928135465798</v>
      </c>
      <c r="F18" s="6">
        <v>4911825583422</v>
      </c>
      <c r="G18" s="6">
        <v>2544142048161</v>
      </c>
      <c r="H18" s="6">
        <v>6254950000000</v>
      </c>
      <c r="I18" s="6">
        <v>3428345000000</v>
      </c>
      <c r="J18" s="6">
        <v>2656277000000</v>
      </c>
      <c r="K18" s="67">
        <f>J18/F18-1</f>
        <v>-0.45920779252316013</v>
      </c>
    </row>
    <row r="19" spans="2:11" x14ac:dyDescent="0.25">
      <c r="B19" s="6" t="s">
        <v>239</v>
      </c>
      <c r="C19" s="6">
        <v>918365705013</v>
      </c>
      <c r="D19" s="6">
        <v>1680302460637</v>
      </c>
      <c r="E19" s="6">
        <v>899482337905</v>
      </c>
      <c r="F19" s="6">
        <v>3100188742464</v>
      </c>
      <c r="G19" s="6">
        <v>1567249974923</v>
      </c>
      <c r="H19" s="6">
        <v>2745144000000</v>
      </c>
      <c r="I19" s="6">
        <v>2670007000000</v>
      </c>
      <c r="J19" s="6">
        <v>1750139000000</v>
      </c>
    </row>
    <row r="20" spans="2:11" x14ac:dyDescent="0.25">
      <c r="B20" s="6" t="s">
        <v>240</v>
      </c>
      <c r="C20" s="6">
        <v>171835542304</v>
      </c>
      <c r="D20" s="6">
        <v>542714167466</v>
      </c>
      <c r="E20" s="6">
        <v>18901418187</v>
      </c>
      <c r="F20" s="6">
        <v>-579342761422</v>
      </c>
      <c r="G20" s="6">
        <v>265262697066</v>
      </c>
      <c r="H20" s="6">
        <v>-79724000000</v>
      </c>
      <c r="I20" s="6">
        <v>253008000000</v>
      </c>
      <c r="J20" s="6">
        <v>57276000000</v>
      </c>
    </row>
    <row r="21" spans="2:11" x14ac:dyDescent="0.25">
      <c r="B21" s="6" t="s">
        <v>241</v>
      </c>
      <c r="C21" s="6">
        <v>1090201247317</v>
      </c>
      <c r="D21" s="6">
        <v>2223016628103</v>
      </c>
      <c r="E21" s="6">
        <v>918383756092</v>
      </c>
      <c r="F21" s="6">
        <v>2520845981042</v>
      </c>
      <c r="G21" s="6">
        <v>1832512671989</v>
      </c>
      <c r="H21" s="6">
        <v>2665420000000</v>
      </c>
      <c r="I21" s="6">
        <v>2923015000000</v>
      </c>
      <c r="J21" s="6">
        <v>1807415000000</v>
      </c>
    </row>
    <row r="22" spans="2:11" x14ac:dyDescent="0.25">
      <c r="B22" s="6" t="s">
        <v>53</v>
      </c>
      <c r="C22" s="6">
        <v>1526511136013</v>
      </c>
      <c r="D22" s="6">
        <v>2765836813090</v>
      </c>
      <c r="E22" s="6">
        <v>1009751709706</v>
      </c>
      <c r="F22" s="6">
        <v>2390979602380</v>
      </c>
      <c r="G22" s="6">
        <v>711629376172</v>
      </c>
      <c r="H22" s="6">
        <v>3589530000000</v>
      </c>
      <c r="I22" s="6">
        <v>505330000000</v>
      </c>
      <c r="J22" s="6">
        <v>848862000000</v>
      </c>
      <c r="K22" s="67">
        <f>J22/F22-1</f>
        <v>-0.64497313186819494</v>
      </c>
    </row>
    <row r="23" spans="2:11" x14ac:dyDescent="0.25">
      <c r="B23" s="6" t="s">
        <v>242</v>
      </c>
      <c r="C23" s="6">
        <v>912757885110</v>
      </c>
      <c r="D23" s="6">
        <v>1127448387645</v>
      </c>
      <c r="E23" s="6">
        <v>-28502536748</v>
      </c>
      <c r="F23" s="6">
        <v>1028679296019</v>
      </c>
      <c r="G23" s="6">
        <v>214014567657</v>
      </c>
      <c r="H23" s="6">
        <v>-1017867000000</v>
      </c>
      <c r="I23" s="6">
        <v>66889000000</v>
      </c>
      <c r="J23" s="6">
        <v>-1017296000000</v>
      </c>
    </row>
    <row r="24" spans="2:11" x14ac:dyDescent="0.25">
      <c r="B24" s="6" t="s">
        <v>243</v>
      </c>
      <c r="C24" s="6">
        <v>613753250903</v>
      </c>
      <c r="D24" s="6">
        <v>1638388425445</v>
      </c>
      <c r="E24" s="6">
        <v>1038254246454</v>
      </c>
      <c r="F24" s="6">
        <v>1362300306361</v>
      </c>
      <c r="G24" s="6">
        <v>497614808515</v>
      </c>
      <c r="H24" s="6">
        <v>4607397000000</v>
      </c>
      <c r="I24" s="6">
        <v>438441000000</v>
      </c>
      <c r="J24" s="6">
        <v>1866158000000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73"/>
  <sheetViews>
    <sheetView showGridLines="0" zoomScaleNormal="100" workbookViewId="0">
      <selection activeCell="N2" sqref="N2"/>
    </sheetView>
  </sheetViews>
  <sheetFormatPr defaultColWidth="14.28515625" defaultRowHeight="15" x14ac:dyDescent="0.25"/>
  <cols>
    <col min="1" max="1" width="5.28515625" style="1" customWidth="1"/>
    <col min="2" max="2" width="31" bestFit="1" customWidth="1"/>
    <col min="3" max="3" width="21.7109375" style="6" bestFit="1" customWidth="1"/>
    <col min="4" max="4" width="6.28515625" style="71" customWidth="1"/>
    <col min="5" max="5" width="11.28515625" customWidth="1"/>
    <col min="6" max="6" width="9.42578125" customWidth="1"/>
    <col min="7" max="7" width="10.140625" customWidth="1"/>
    <col min="8" max="8" width="11" customWidth="1"/>
    <col min="9" max="9" width="11.28515625" customWidth="1"/>
    <col min="10" max="10" width="10.28515625" customWidth="1"/>
    <col min="11" max="11" width="8.5703125" customWidth="1"/>
    <col min="12" max="12" width="11.5703125" customWidth="1"/>
  </cols>
  <sheetData>
    <row r="1" spans="2:16" ht="31.5" x14ac:dyDescent="0.5">
      <c r="B1" s="104" t="s">
        <v>244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64"/>
      <c r="P1" s="64"/>
    </row>
    <row r="3" spans="2:16" x14ac:dyDescent="0.25">
      <c r="B3" s="70" t="s">
        <v>120</v>
      </c>
      <c r="G3" s="7" t="s">
        <v>84</v>
      </c>
      <c r="H3" s="15"/>
      <c r="I3" s="12" t="s">
        <v>125</v>
      </c>
    </row>
    <row r="4" spans="2:16" x14ac:dyDescent="0.25">
      <c r="G4" s="8" t="s">
        <v>85</v>
      </c>
      <c r="H4" s="16"/>
      <c r="I4" s="13">
        <v>2</v>
      </c>
    </row>
    <row r="5" spans="2:16" ht="18.75" x14ac:dyDescent="0.3">
      <c r="B5" s="69" t="s">
        <v>121</v>
      </c>
      <c r="G5" s="9" t="s">
        <v>86</v>
      </c>
      <c r="H5" s="17"/>
      <c r="I5" s="14">
        <v>2020</v>
      </c>
    </row>
    <row r="7" spans="2:16" x14ac:dyDescent="0.25">
      <c r="E7" s="96" t="s">
        <v>4</v>
      </c>
      <c r="F7" s="97"/>
      <c r="G7" s="97"/>
      <c r="H7" s="97"/>
      <c r="I7" s="97"/>
      <c r="J7" s="97"/>
      <c r="K7" s="97"/>
      <c r="L7" s="98"/>
    </row>
    <row r="8" spans="2:16" ht="28.15" customHeight="1" x14ac:dyDescent="0.25">
      <c r="C8" s="23"/>
      <c r="D8" s="72"/>
      <c r="E8" s="76" t="s">
        <v>5</v>
      </c>
      <c r="F8" s="76"/>
      <c r="G8" s="76" t="s">
        <v>6</v>
      </c>
      <c r="H8" s="76"/>
      <c r="I8" s="76" t="s">
        <v>7</v>
      </c>
      <c r="J8" s="76"/>
      <c r="K8" s="76" t="s">
        <v>18</v>
      </c>
      <c r="L8" s="76"/>
    </row>
    <row r="9" spans="2:16" x14ac:dyDescent="0.25">
      <c r="B9" s="10" t="s">
        <v>54</v>
      </c>
      <c r="C9" s="65">
        <v>193564602000000</v>
      </c>
      <c r="D9" s="18"/>
      <c r="E9" s="79">
        <f>IFERROR(C9/C10,"Please Enter Values")</f>
        <v>0.98254818951551692</v>
      </c>
      <c r="F9" s="79"/>
      <c r="G9" s="79">
        <f>(IFERROR((C11+C12+C13)/C10,"Please Enter Values"))</f>
        <v>0.46196743896674897</v>
      </c>
      <c r="H9" s="79"/>
      <c r="I9" s="79">
        <f>(IFERROR((C11+C13)/C10,"Please Enter Values"))</f>
        <v>0.14131665382885322</v>
      </c>
      <c r="J9" s="79"/>
      <c r="K9" s="79">
        <f>C14/C15</f>
        <v>1.8938532127071406</v>
      </c>
      <c r="L9" s="79"/>
    </row>
    <row r="10" spans="2:16" x14ac:dyDescent="0.25">
      <c r="B10" s="10" t="s">
        <v>55</v>
      </c>
      <c r="C10" s="65">
        <v>197002655000000</v>
      </c>
      <c r="D10" s="18"/>
      <c r="E10" s="79"/>
      <c r="F10" s="79"/>
      <c r="G10" s="79"/>
      <c r="H10" s="79"/>
      <c r="I10" s="79"/>
      <c r="J10" s="79"/>
      <c r="K10" s="79"/>
      <c r="L10" s="79"/>
    </row>
    <row r="11" spans="2:16" x14ac:dyDescent="0.25">
      <c r="B11" s="10" t="s">
        <v>56</v>
      </c>
      <c r="C11" s="65">
        <v>27186375000000</v>
      </c>
      <c r="D11" s="18"/>
      <c r="E11" s="79"/>
      <c r="F11" s="79"/>
      <c r="G11" s="79"/>
      <c r="H11" s="79"/>
      <c r="I11" s="79"/>
      <c r="J11" s="79"/>
      <c r="K11" s="79"/>
      <c r="L11" s="79"/>
    </row>
    <row r="12" spans="2:16" x14ac:dyDescent="0.25">
      <c r="B12" s="10" t="s">
        <v>58</v>
      </c>
      <c r="C12" s="65">
        <v>63169056000000</v>
      </c>
      <c r="D12" s="18"/>
      <c r="E12" s="79"/>
      <c r="F12" s="79"/>
      <c r="G12" s="79"/>
      <c r="H12" s="79"/>
      <c r="I12" s="79"/>
      <c r="J12" s="79"/>
      <c r="K12" s="79"/>
      <c r="L12" s="79"/>
    </row>
    <row r="13" spans="2:16" x14ac:dyDescent="0.25">
      <c r="B13" s="10" t="s">
        <v>57</v>
      </c>
      <c r="C13" s="65">
        <v>653381000000</v>
      </c>
      <c r="D13" s="18"/>
      <c r="E13" s="79"/>
      <c r="F13" s="79"/>
      <c r="G13" s="79"/>
      <c r="H13" s="79"/>
      <c r="I13" s="79"/>
      <c r="J13" s="79"/>
      <c r="K13" s="79"/>
      <c r="L13" s="79"/>
    </row>
    <row r="14" spans="2:16" x14ac:dyDescent="0.25">
      <c r="B14" s="10" t="s">
        <v>3</v>
      </c>
      <c r="C14" s="65">
        <v>5627992000000</v>
      </c>
      <c r="D14" s="18"/>
      <c r="E14" s="79"/>
      <c r="F14" s="79"/>
      <c r="G14" s="79"/>
      <c r="H14" s="79"/>
      <c r="I14" s="79"/>
      <c r="J14" s="79"/>
      <c r="K14" s="79"/>
      <c r="L14" s="79"/>
    </row>
    <row r="15" spans="2:16" x14ac:dyDescent="0.25">
      <c r="B15" s="10" t="s">
        <v>68</v>
      </c>
      <c r="C15" s="65">
        <v>2971715000000</v>
      </c>
      <c r="D15" s="18"/>
      <c r="E15" s="79"/>
      <c r="F15" s="79"/>
      <c r="G15" s="79"/>
      <c r="H15" s="79"/>
      <c r="I15" s="79"/>
      <c r="J15" s="79"/>
      <c r="K15" s="79"/>
      <c r="L15" s="79"/>
    </row>
    <row r="17" spans="2:12" x14ac:dyDescent="0.25">
      <c r="E17" s="74" t="s">
        <v>12</v>
      </c>
      <c r="F17" s="75"/>
      <c r="G17" s="75"/>
      <c r="H17" s="75"/>
      <c r="I17" s="75"/>
      <c r="J17" s="75"/>
      <c r="K17" s="75"/>
      <c r="L17" s="75"/>
    </row>
    <row r="18" spans="2:12" ht="28.9" customHeight="1" x14ac:dyDescent="0.25">
      <c r="C18" s="23"/>
      <c r="D18" s="72"/>
      <c r="E18" s="76" t="s">
        <v>8</v>
      </c>
      <c r="F18" s="76"/>
      <c r="G18" s="76" t="s">
        <v>9</v>
      </c>
      <c r="H18" s="76"/>
      <c r="I18" s="76" t="s">
        <v>10</v>
      </c>
      <c r="J18" s="76"/>
      <c r="K18" s="76" t="s">
        <v>11</v>
      </c>
      <c r="L18" s="76"/>
    </row>
    <row r="19" spans="2:12" x14ac:dyDescent="0.25">
      <c r="B19" s="10" t="s">
        <v>59</v>
      </c>
      <c r="C19" s="65">
        <v>23207431000000</v>
      </c>
      <c r="D19" s="18"/>
      <c r="E19" s="82">
        <f>IFERROR(C20/C19,"Please Enter Values")</f>
        <v>0.15741763920358096</v>
      </c>
      <c r="F19" s="83"/>
      <c r="G19" s="82">
        <f>IFERROR(C21/C19,"Please Enter Values")</f>
        <v>0.17211000217990521</v>
      </c>
      <c r="H19" s="83"/>
      <c r="I19" s="82">
        <f>IFERROR(C22/C19,"Please Enter Values")</f>
        <v>0.11445803716921532</v>
      </c>
      <c r="J19" s="83"/>
      <c r="K19" s="82">
        <f>IFERROR(C23/C19,"Please Enter Values")</f>
        <v>3.6577163581785505E-2</v>
      </c>
      <c r="L19" s="83"/>
    </row>
    <row r="20" spans="2:12" x14ac:dyDescent="0.25">
      <c r="B20" s="10" t="s">
        <v>60</v>
      </c>
      <c r="C20" s="65">
        <v>3653259000000</v>
      </c>
      <c r="D20" s="18"/>
      <c r="E20" s="84"/>
      <c r="F20" s="85"/>
      <c r="G20" s="84"/>
      <c r="H20" s="85"/>
      <c r="I20" s="84"/>
      <c r="J20" s="85"/>
      <c r="K20" s="84"/>
      <c r="L20" s="85"/>
    </row>
    <row r="21" spans="2:12" x14ac:dyDescent="0.25">
      <c r="B21" s="10" t="s">
        <v>61</v>
      </c>
      <c r="C21" s="65">
        <v>3994231000000</v>
      </c>
      <c r="D21" s="18"/>
      <c r="E21" s="84"/>
      <c r="F21" s="85"/>
      <c r="G21" s="84"/>
      <c r="H21" s="85"/>
      <c r="I21" s="84"/>
      <c r="J21" s="85"/>
      <c r="K21" s="84"/>
      <c r="L21" s="85"/>
    </row>
    <row r="22" spans="2:12" x14ac:dyDescent="0.25">
      <c r="B22" s="10" t="s">
        <v>62</v>
      </c>
      <c r="C22" s="65">
        <v>2656277000000</v>
      </c>
      <c r="D22" s="18"/>
      <c r="E22" s="84"/>
      <c r="F22" s="85"/>
      <c r="G22" s="84"/>
      <c r="H22" s="85"/>
      <c r="I22" s="84"/>
      <c r="J22" s="85"/>
      <c r="K22" s="84"/>
      <c r="L22" s="85"/>
    </row>
    <row r="23" spans="2:12" x14ac:dyDescent="0.25">
      <c r="B23" s="10" t="s">
        <v>63</v>
      </c>
      <c r="C23" s="65">
        <v>848862000000</v>
      </c>
      <c r="D23" s="18"/>
      <c r="E23" s="86"/>
      <c r="F23" s="87"/>
      <c r="G23" s="86"/>
      <c r="H23" s="87"/>
      <c r="I23" s="86"/>
      <c r="J23" s="87"/>
      <c r="K23" s="86"/>
      <c r="L23" s="87"/>
    </row>
    <row r="25" spans="2:12" x14ac:dyDescent="0.25">
      <c r="E25" s="74" t="s">
        <v>13</v>
      </c>
      <c r="F25" s="75"/>
      <c r="G25" s="75"/>
      <c r="H25" s="75"/>
      <c r="I25" s="75"/>
      <c r="J25" s="88"/>
    </row>
    <row r="26" spans="2:12" ht="28.9" customHeight="1" x14ac:dyDescent="0.25">
      <c r="C26" s="23"/>
      <c r="D26" s="72"/>
      <c r="E26" s="77" t="s">
        <v>0</v>
      </c>
      <c r="F26" s="78"/>
      <c r="G26" s="77" t="s">
        <v>1</v>
      </c>
      <c r="H26" s="78"/>
      <c r="I26" s="77" t="s">
        <v>2</v>
      </c>
      <c r="J26" s="78"/>
    </row>
    <row r="27" spans="2:12" x14ac:dyDescent="0.25">
      <c r="B27" s="10" t="s">
        <v>63</v>
      </c>
      <c r="C27" s="65">
        <v>848862000000</v>
      </c>
      <c r="D27" s="18"/>
      <c r="E27" s="89">
        <f>IFERROR(C27/C28,"Please Enter Values")</f>
        <v>1.9760594602959152E-3</v>
      </c>
      <c r="F27" s="90"/>
      <c r="G27" s="89">
        <f>IFERROR(C27/C29,"Please Enter Values")</f>
        <v>6.864274434736993E-3</v>
      </c>
      <c r="H27" s="90"/>
      <c r="I27" s="89">
        <f>IFERROR(C27/(C29+C30),"Please Enter Values")</f>
        <v>3.6499133761408063E-3</v>
      </c>
      <c r="J27" s="90"/>
    </row>
    <row r="28" spans="2:12" x14ac:dyDescent="0.25">
      <c r="B28" s="10" t="s">
        <v>64</v>
      </c>
      <c r="C28" s="65">
        <v>429573106000000</v>
      </c>
      <c r="D28" s="18"/>
      <c r="E28" s="91"/>
      <c r="F28" s="92"/>
      <c r="G28" s="91"/>
      <c r="H28" s="92"/>
      <c r="I28" s="91"/>
      <c r="J28" s="92"/>
    </row>
    <row r="29" spans="2:12" x14ac:dyDescent="0.25">
      <c r="B29" s="10" t="s">
        <v>66</v>
      </c>
      <c r="C29" s="65">
        <v>123663762000000</v>
      </c>
      <c r="D29" s="18"/>
      <c r="E29" s="91"/>
      <c r="F29" s="92"/>
      <c r="G29" s="91"/>
      <c r="H29" s="92"/>
      <c r="I29" s="91"/>
      <c r="J29" s="92"/>
    </row>
    <row r="30" spans="2:12" x14ac:dyDescent="0.25">
      <c r="B30" s="10" t="s">
        <v>67</v>
      </c>
      <c r="C30" s="65">
        <v>108906689000000</v>
      </c>
      <c r="D30" s="18"/>
      <c r="E30" s="93"/>
      <c r="F30" s="94"/>
      <c r="G30" s="93"/>
      <c r="H30" s="94"/>
      <c r="I30" s="93"/>
      <c r="J30" s="94"/>
    </row>
    <row r="31" spans="2:12" x14ac:dyDescent="0.25">
      <c r="B31" s="1"/>
      <c r="C31" s="18"/>
      <c r="D31" s="18"/>
      <c r="E31" s="2"/>
      <c r="F31" s="2"/>
      <c r="G31" s="2"/>
      <c r="H31" s="2"/>
      <c r="I31" s="2"/>
      <c r="J31" s="2"/>
    </row>
    <row r="32" spans="2:12" x14ac:dyDescent="0.25">
      <c r="E32" s="74" t="s">
        <v>14</v>
      </c>
      <c r="F32" s="75"/>
      <c r="G32" s="75"/>
      <c r="H32" s="75"/>
      <c r="I32" s="75"/>
      <c r="J32" s="75"/>
      <c r="K32" s="75"/>
      <c r="L32" s="75"/>
    </row>
    <row r="33" spans="2:16" ht="29.45" customHeight="1" x14ac:dyDescent="0.25">
      <c r="C33" s="23"/>
      <c r="D33" s="72"/>
      <c r="E33" s="76" t="s">
        <v>15</v>
      </c>
      <c r="F33" s="76"/>
      <c r="G33" s="76" t="s">
        <v>16</v>
      </c>
      <c r="H33" s="76"/>
      <c r="I33" s="76" t="s">
        <v>17</v>
      </c>
      <c r="J33" s="76"/>
      <c r="K33" s="76" t="s">
        <v>19</v>
      </c>
      <c r="L33" s="76"/>
    </row>
    <row r="34" spans="2:16" x14ac:dyDescent="0.25">
      <c r="B34" s="10" t="s">
        <v>65</v>
      </c>
      <c r="C34" s="65">
        <v>305909344000000</v>
      </c>
      <c r="D34" s="18"/>
      <c r="E34" s="73">
        <f>IFERROR(C34/C35,"Please Enter Values")</f>
        <v>0.71212405927479083</v>
      </c>
      <c r="F34" s="73"/>
      <c r="G34" s="73">
        <f>IFERROR(C34/C36,"Please Enter Values")</f>
        <v>2.4737185659934879</v>
      </c>
      <c r="H34" s="73"/>
      <c r="I34" s="73">
        <f>IFERROR(C37/(C38+C36),"Please Enter Values")</f>
        <v>0.84233282967141121</v>
      </c>
      <c r="J34" s="73"/>
      <c r="K34" s="95">
        <f>IFERROR(C40/C37,"Please Enter Values")</f>
        <v>-9.2823692399646815E-2</v>
      </c>
      <c r="L34" s="95"/>
    </row>
    <row r="35" spans="2:16" x14ac:dyDescent="0.25">
      <c r="B35" s="10" t="s">
        <v>64</v>
      </c>
      <c r="C35" s="65">
        <v>429573106000000</v>
      </c>
      <c r="D35" s="18"/>
      <c r="E35" s="73"/>
      <c r="F35" s="73"/>
      <c r="G35" s="73"/>
      <c r="H35" s="73"/>
      <c r="I35" s="73"/>
      <c r="J35" s="73"/>
      <c r="K35" s="95"/>
      <c r="L35" s="95"/>
    </row>
    <row r="36" spans="2:16" x14ac:dyDescent="0.25">
      <c r="B36" s="10" t="s">
        <v>66</v>
      </c>
      <c r="C36" s="65">
        <v>123663762000000</v>
      </c>
      <c r="D36" s="18"/>
      <c r="E36" s="73"/>
      <c r="F36" s="73"/>
      <c r="G36" s="73"/>
      <c r="H36" s="73"/>
      <c r="I36" s="73"/>
      <c r="J36" s="73"/>
      <c r="K36" s="95"/>
      <c r="L36" s="95"/>
    </row>
    <row r="37" spans="2:16" x14ac:dyDescent="0.25">
      <c r="B37" s="10" t="s">
        <v>67</v>
      </c>
      <c r="C37" s="65">
        <v>108906689000000</v>
      </c>
      <c r="D37" s="18"/>
      <c r="E37" s="73"/>
      <c r="F37" s="73"/>
      <c r="G37" s="73"/>
      <c r="H37" s="73"/>
      <c r="I37" s="73"/>
      <c r="J37" s="73"/>
      <c r="K37" s="95"/>
      <c r="L37" s="95"/>
    </row>
    <row r="38" spans="2:16" x14ac:dyDescent="0.25">
      <c r="B38" s="10" t="s">
        <v>3</v>
      </c>
      <c r="C38" s="65">
        <v>5627992000000</v>
      </c>
      <c r="D38" s="18"/>
      <c r="E38" s="73"/>
      <c r="F38" s="73"/>
      <c r="G38" s="73"/>
      <c r="H38" s="73"/>
      <c r="I38" s="73"/>
      <c r="J38" s="73"/>
      <c r="K38" s="95"/>
      <c r="L38" s="95"/>
    </row>
    <row r="39" spans="2:16" x14ac:dyDescent="0.25">
      <c r="B39" s="10" t="s">
        <v>68</v>
      </c>
      <c r="C39" s="65">
        <v>2971715000000</v>
      </c>
      <c r="D39" s="18"/>
      <c r="E39" s="73"/>
      <c r="F39" s="73"/>
      <c r="G39" s="73"/>
      <c r="H39" s="73"/>
      <c r="I39" s="73"/>
      <c r="J39" s="73"/>
      <c r="K39" s="95"/>
      <c r="L39" s="95"/>
    </row>
    <row r="40" spans="2:16" x14ac:dyDescent="0.25">
      <c r="B40" s="11" t="s">
        <v>69</v>
      </c>
      <c r="C40" s="65">
        <v>-10109121000000</v>
      </c>
      <c r="D40" s="18"/>
      <c r="E40" s="73"/>
      <c r="F40" s="73"/>
      <c r="G40" s="73"/>
      <c r="H40" s="73"/>
      <c r="I40" s="73"/>
      <c r="J40" s="73"/>
      <c r="K40" s="95"/>
      <c r="L40" s="95"/>
    </row>
    <row r="42" spans="2:16" x14ac:dyDescent="0.25">
      <c r="E42" s="74" t="s">
        <v>21</v>
      </c>
      <c r="F42" s="75"/>
      <c r="G42" s="75"/>
      <c r="H42" s="75"/>
      <c r="I42" s="3"/>
      <c r="J42" s="3"/>
    </row>
    <row r="43" spans="2:16" ht="28.15" customHeight="1" x14ac:dyDescent="0.25">
      <c r="C43" s="23"/>
      <c r="D43" s="72"/>
      <c r="E43" s="76" t="s">
        <v>20</v>
      </c>
      <c r="F43" s="76"/>
      <c r="G43" s="76" t="s">
        <v>22</v>
      </c>
      <c r="H43" s="76"/>
      <c r="I43" s="4"/>
      <c r="J43" s="4"/>
    </row>
    <row r="44" spans="2:16" x14ac:dyDescent="0.25">
      <c r="B44" s="10" t="s">
        <v>70</v>
      </c>
      <c r="C44" s="65">
        <v>23250544000000</v>
      </c>
      <c r="D44" s="18"/>
      <c r="E44" s="79">
        <f>IFERROR(C44/C45,"Please Enter Values")</f>
        <v>0.194866312223894</v>
      </c>
      <c r="F44" s="79"/>
      <c r="G44" s="81">
        <f>IFERROR(C44/C46,"Please Enter Values")</f>
        <v>355921071.56525069</v>
      </c>
      <c r="H44" s="81"/>
      <c r="I44" s="5"/>
      <c r="J44" s="5"/>
    </row>
    <row r="45" spans="2:16" x14ac:dyDescent="0.25">
      <c r="B45" s="10" t="s">
        <v>71</v>
      </c>
      <c r="C45" s="65">
        <v>119315359000000</v>
      </c>
      <c r="D45" s="18"/>
      <c r="E45" s="79"/>
      <c r="F45" s="79"/>
      <c r="G45" s="81"/>
      <c r="H45" s="81"/>
      <c r="I45" s="5"/>
      <c r="J45" s="5"/>
    </row>
    <row r="46" spans="2:16" x14ac:dyDescent="0.25">
      <c r="B46" s="10" t="s">
        <v>72</v>
      </c>
      <c r="C46" s="65">
        <v>65325</v>
      </c>
      <c r="D46" s="18"/>
      <c r="E46" s="79"/>
      <c r="F46" s="79"/>
      <c r="G46" s="81"/>
      <c r="H46" s="81"/>
      <c r="I46" s="5"/>
      <c r="J46" s="5"/>
    </row>
    <row r="47" spans="2:16" x14ac:dyDescent="0.25">
      <c r="B47" s="1"/>
      <c r="C47" s="18"/>
      <c r="D47" s="18"/>
      <c r="E47" s="2"/>
      <c r="F47" s="2"/>
      <c r="G47" s="2"/>
      <c r="H47" s="2"/>
      <c r="I47" s="5"/>
      <c r="J47" s="5"/>
    </row>
    <row r="48" spans="2:16" x14ac:dyDescent="0.25">
      <c r="E48" s="74" t="s">
        <v>87</v>
      </c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</row>
    <row r="49" spans="2:18" ht="30" customHeight="1" x14ac:dyDescent="0.25">
      <c r="C49" s="23"/>
      <c r="D49" s="72"/>
      <c r="E49" s="76" t="s">
        <v>23</v>
      </c>
      <c r="F49" s="76"/>
      <c r="G49" s="76" t="s">
        <v>24</v>
      </c>
      <c r="H49" s="76"/>
      <c r="I49" s="76" t="s">
        <v>25</v>
      </c>
      <c r="J49" s="76"/>
      <c r="K49" s="76" t="s">
        <v>26</v>
      </c>
      <c r="L49" s="76"/>
      <c r="M49" s="76" t="s">
        <v>27</v>
      </c>
      <c r="N49" s="76"/>
      <c r="O49" s="76" t="s">
        <v>28</v>
      </c>
      <c r="P49" s="76"/>
    </row>
    <row r="50" spans="2:18" x14ac:dyDescent="0.25">
      <c r="B50" s="10" t="s">
        <v>69</v>
      </c>
      <c r="C50" s="65">
        <v>-10109121000000</v>
      </c>
      <c r="D50" s="18"/>
      <c r="E50" s="79">
        <f>IFERROR(C50/C51,"Please Enter Values")</f>
        <v>-0.43479073005775692</v>
      </c>
      <c r="F50" s="79"/>
      <c r="G50" s="79">
        <f>IFERROR(C52/C50,"Please Enter Values")</f>
        <v>2.1168941394607899</v>
      </c>
      <c r="H50" s="79"/>
      <c r="I50" s="79">
        <f>IFERROR(C50/C53,"Please Enter Values")</f>
        <v>-5.1314643449856041E-2</v>
      </c>
      <c r="J50" s="79"/>
      <c r="K50" s="79">
        <f>IFERROR(C50/C54,"Please Enter Values")</f>
        <v>-0.89534000105218237</v>
      </c>
      <c r="L50" s="79"/>
      <c r="M50" s="79">
        <f>IFERROR(C50/C55,"Please Enter Values")</f>
        <v>-1.9924766586267184</v>
      </c>
      <c r="N50" s="79"/>
      <c r="O50" s="73">
        <f>IFERROR(C56/C57,"Please Enter Values")</f>
        <v>0.6847385127393536</v>
      </c>
      <c r="P50" s="73"/>
    </row>
    <row r="51" spans="2:18" x14ac:dyDescent="0.25">
      <c r="B51" s="10" t="s">
        <v>70</v>
      </c>
      <c r="C51" s="65">
        <v>23250544000000</v>
      </c>
      <c r="D51" s="18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3"/>
      <c r="P51" s="73"/>
    </row>
    <row r="52" spans="2:18" x14ac:dyDescent="0.25">
      <c r="B52" s="10" t="s">
        <v>73</v>
      </c>
      <c r="C52" s="65">
        <v>-21399939000000</v>
      </c>
      <c r="D52" s="18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3"/>
      <c r="P52" s="73"/>
    </row>
    <row r="53" spans="2:18" x14ac:dyDescent="0.25">
      <c r="B53" s="10" t="s">
        <v>55</v>
      </c>
      <c r="C53" s="65">
        <v>197002655000000</v>
      </c>
      <c r="D53" s="1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3"/>
      <c r="P53" s="73"/>
    </row>
    <row r="54" spans="2:18" x14ac:dyDescent="0.25">
      <c r="B54" s="10" t="s">
        <v>74</v>
      </c>
      <c r="C54" s="65">
        <v>11290818000000</v>
      </c>
      <c r="D54" s="18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3"/>
      <c r="P54" s="73"/>
    </row>
    <row r="55" spans="2:18" x14ac:dyDescent="0.25">
      <c r="B55" s="10" t="s">
        <v>75</v>
      </c>
      <c r="C55" s="65">
        <v>5073645885000</v>
      </c>
      <c r="D55" s="1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3"/>
      <c r="P55" s="73"/>
    </row>
    <row r="56" spans="2:18" x14ac:dyDescent="0.25">
      <c r="B56" s="10" t="s">
        <v>76</v>
      </c>
      <c r="C56" s="65">
        <v>1500</v>
      </c>
      <c r="D56" s="18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3"/>
      <c r="P56" s="73"/>
    </row>
    <row r="57" spans="2:18" x14ac:dyDescent="0.25">
      <c r="B57" s="10" t="s">
        <v>77</v>
      </c>
      <c r="C57" s="65">
        <v>2190.6172532915152</v>
      </c>
      <c r="D57" s="18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3"/>
      <c r="P57" s="73"/>
    </row>
    <row r="59" spans="2:18" x14ac:dyDescent="0.25">
      <c r="E59" s="74" t="s">
        <v>35</v>
      </c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3"/>
      <c r="R59" s="3"/>
    </row>
    <row r="60" spans="2:18" ht="28.9" customHeight="1" x14ac:dyDescent="0.25">
      <c r="C60" s="23"/>
      <c r="D60" s="72"/>
      <c r="E60" s="76" t="s">
        <v>29</v>
      </c>
      <c r="F60" s="76"/>
      <c r="G60" s="77" t="s">
        <v>30</v>
      </c>
      <c r="H60" s="78"/>
      <c r="I60" s="76" t="s">
        <v>31</v>
      </c>
      <c r="J60" s="76"/>
      <c r="K60" s="76" t="s">
        <v>32</v>
      </c>
      <c r="L60" s="76"/>
      <c r="M60" s="76" t="s">
        <v>33</v>
      </c>
      <c r="N60" s="76"/>
      <c r="O60" s="76" t="s">
        <v>34</v>
      </c>
      <c r="P60" s="76"/>
      <c r="Q60" s="4"/>
      <c r="R60" s="4"/>
    </row>
    <row r="61" spans="2:18" x14ac:dyDescent="0.25">
      <c r="B61" s="10" t="s">
        <v>78</v>
      </c>
      <c r="C61" s="65">
        <v>92700</v>
      </c>
      <c r="D61" s="18"/>
      <c r="E61" s="79">
        <f>IFERROR(C61/(C63/C62),"Please Enter Values")</f>
        <v>2.5355149368090548</v>
      </c>
      <c r="F61" s="79"/>
      <c r="G61" s="79">
        <f>IFERROR(C61/(C64/C62),"Please Enter Values")</f>
        <v>-31.016674515321363</v>
      </c>
      <c r="H61" s="79"/>
      <c r="I61" s="79">
        <f>IFERROR(C61/(C65/C62),"Please Enter Values")</f>
        <v>369.37843335312454</v>
      </c>
      <c r="J61" s="79"/>
      <c r="K61" s="80">
        <f>IFERROR(I61/(C66*100),"Please Enter Values")</f>
        <v>10.402748005541822</v>
      </c>
      <c r="L61" s="80"/>
      <c r="M61" s="79">
        <f>IFERROR(C61/(C67/C62),"Please Enter Values")</f>
        <v>13.51081538034089</v>
      </c>
      <c r="N61" s="79"/>
      <c r="O61" s="73">
        <f>IFERROR((C68/C62)/C61,"Please Enter Values")</f>
        <v>1.6181229773462782E-2</v>
      </c>
      <c r="P61" s="73"/>
      <c r="Q61" s="5"/>
      <c r="R61" s="5"/>
    </row>
    <row r="62" spans="2:18" x14ac:dyDescent="0.25">
      <c r="B62" s="10" t="s">
        <v>79</v>
      </c>
      <c r="C62" s="65">
        <v>3382430590</v>
      </c>
      <c r="D62" s="18"/>
      <c r="E62" s="79"/>
      <c r="F62" s="79"/>
      <c r="G62" s="79"/>
      <c r="H62" s="79"/>
      <c r="I62" s="79"/>
      <c r="J62" s="79"/>
      <c r="K62" s="80"/>
      <c r="L62" s="80"/>
      <c r="M62" s="79"/>
      <c r="N62" s="79"/>
      <c r="O62" s="73"/>
      <c r="P62" s="73"/>
      <c r="Q62" s="5"/>
      <c r="R62" s="5"/>
    </row>
    <row r="63" spans="2:18" x14ac:dyDescent="0.25">
      <c r="B63" s="10" t="s">
        <v>66</v>
      </c>
      <c r="C63" s="65">
        <v>123663762000000</v>
      </c>
      <c r="D63" s="18"/>
      <c r="E63" s="79"/>
      <c r="F63" s="79"/>
      <c r="G63" s="79"/>
      <c r="H63" s="79"/>
      <c r="I63" s="79"/>
      <c r="J63" s="79"/>
      <c r="K63" s="80"/>
      <c r="L63" s="80"/>
      <c r="M63" s="79"/>
      <c r="N63" s="79"/>
      <c r="O63" s="73"/>
      <c r="P63" s="73"/>
      <c r="Q63" s="5"/>
      <c r="R63" s="5"/>
    </row>
    <row r="64" spans="2:18" x14ac:dyDescent="0.25">
      <c r="B64" s="10" t="s">
        <v>69</v>
      </c>
      <c r="C64" s="65">
        <v>-10109121000000</v>
      </c>
      <c r="D64" s="18"/>
      <c r="E64" s="79"/>
      <c r="F64" s="79"/>
      <c r="G64" s="79"/>
      <c r="H64" s="79"/>
      <c r="I64" s="79"/>
      <c r="J64" s="79"/>
      <c r="K64" s="80"/>
      <c r="L64" s="80"/>
      <c r="M64" s="79"/>
      <c r="N64" s="79"/>
      <c r="O64" s="73"/>
      <c r="P64" s="73"/>
      <c r="Q64" s="5"/>
      <c r="R64" s="5"/>
    </row>
    <row r="65" spans="2:18" x14ac:dyDescent="0.25">
      <c r="B65" s="10" t="s">
        <v>82</v>
      </c>
      <c r="C65" s="65">
        <v>848862000000</v>
      </c>
      <c r="D65" s="18"/>
      <c r="E65" s="79"/>
      <c r="F65" s="79"/>
      <c r="G65" s="79"/>
      <c r="H65" s="79"/>
      <c r="I65" s="79"/>
      <c r="J65" s="79"/>
      <c r="K65" s="80"/>
      <c r="L65" s="80"/>
      <c r="M65" s="79"/>
      <c r="N65" s="79"/>
      <c r="O65" s="73"/>
      <c r="P65" s="73"/>
      <c r="Q65" s="5"/>
      <c r="R65" s="5"/>
    </row>
    <row r="66" spans="2:18" x14ac:dyDescent="0.25">
      <c r="B66" s="10" t="s">
        <v>80</v>
      </c>
      <c r="C66" s="63">
        <v>0.35507774787618307</v>
      </c>
      <c r="D66" s="18"/>
      <c r="E66" s="79"/>
      <c r="F66" s="79"/>
      <c r="G66" s="79"/>
      <c r="H66" s="79"/>
      <c r="I66" s="79"/>
      <c r="J66" s="79"/>
      <c r="K66" s="80"/>
      <c r="L66" s="80"/>
      <c r="M66" s="79"/>
      <c r="N66" s="79"/>
      <c r="O66" s="73"/>
      <c r="P66" s="73"/>
      <c r="Q66" s="5"/>
      <c r="R66" s="5"/>
    </row>
    <row r="67" spans="2:18" x14ac:dyDescent="0.25">
      <c r="B67" s="10" t="s">
        <v>59</v>
      </c>
      <c r="C67" s="65">
        <v>23207431000000</v>
      </c>
      <c r="D67" s="18"/>
      <c r="E67" s="79"/>
      <c r="F67" s="79"/>
      <c r="G67" s="79"/>
      <c r="H67" s="79"/>
      <c r="I67" s="79"/>
      <c r="J67" s="79"/>
      <c r="K67" s="80"/>
      <c r="L67" s="80"/>
      <c r="M67" s="79"/>
      <c r="N67" s="79"/>
      <c r="O67" s="73"/>
      <c r="P67" s="73"/>
      <c r="Q67" s="5"/>
      <c r="R67" s="5"/>
    </row>
    <row r="68" spans="2:18" x14ac:dyDescent="0.25">
      <c r="B68" s="10" t="s">
        <v>81</v>
      </c>
      <c r="C68" s="65">
        <v>5073645885000</v>
      </c>
      <c r="D68" s="18"/>
      <c r="E68" s="79"/>
      <c r="F68" s="79"/>
      <c r="G68" s="79"/>
      <c r="H68" s="79"/>
      <c r="I68" s="79"/>
      <c r="J68" s="79"/>
      <c r="K68" s="80"/>
      <c r="L68" s="80"/>
      <c r="M68" s="79"/>
      <c r="N68" s="79"/>
      <c r="O68" s="73"/>
      <c r="P68" s="73"/>
      <c r="Q68" s="5"/>
      <c r="R68" s="5"/>
    </row>
    <row r="71" spans="2:18" x14ac:dyDescent="0.25">
      <c r="B71" s="62" t="s">
        <v>122</v>
      </c>
    </row>
    <row r="73" spans="2:18" ht="21" x14ac:dyDescent="0.35">
      <c r="B73" s="24" t="s">
        <v>121</v>
      </c>
    </row>
  </sheetData>
  <mergeCells count="66">
    <mergeCell ref="E7:L7"/>
    <mergeCell ref="E8:F8"/>
    <mergeCell ref="G8:H8"/>
    <mergeCell ref="I8:J8"/>
    <mergeCell ref="K8:L8"/>
    <mergeCell ref="B1:N1"/>
    <mergeCell ref="K9:L15"/>
    <mergeCell ref="E17:L17"/>
    <mergeCell ref="E18:F18"/>
    <mergeCell ref="G18:H18"/>
    <mergeCell ref="I18:J18"/>
    <mergeCell ref="K18:L18"/>
    <mergeCell ref="E26:F26"/>
    <mergeCell ref="G26:H26"/>
    <mergeCell ref="I26:J26"/>
    <mergeCell ref="E9:F15"/>
    <mergeCell ref="G9:H15"/>
    <mergeCell ref="I9:J15"/>
    <mergeCell ref="E19:F23"/>
    <mergeCell ref="G19:H23"/>
    <mergeCell ref="I19:J23"/>
    <mergeCell ref="K19:L23"/>
    <mergeCell ref="E25:J25"/>
    <mergeCell ref="E43:F43"/>
    <mergeCell ref="G43:H43"/>
    <mergeCell ref="E27:F30"/>
    <mergeCell ref="G27:H30"/>
    <mergeCell ref="I27:J30"/>
    <mergeCell ref="E32:L32"/>
    <mergeCell ref="E33:F33"/>
    <mergeCell ref="G33:H33"/>
    <mergeCell ref="I33:J33"/>
    <mergeCell ref="K33:L33"/>
    <mergeCell ref="E34:F40"/>
    <mergeCell ref="G34:H40"/>
    <mergeCell ref="I34:J40"/>
    <mergeCell ref="K34:L40"/>
    <mergeCell ref="E42:H42"/>
    <mergeCell ref="O50:P57"/>
    <mergeCell ref="E44:F46"/>
    <mergeCell ref="G44:H46"/>
    <mergeCell ref="E48:P48"/>
    <mergeCell ref="E49:F49"/>
    <mergeCell ref="G49:H49"/>
    <mergeCell ref="I49:J49"/>
    <mergeCell ref="K49:L49"/>
    <mergeCell ref="M49:N49"/>
    <mergeCell ref="O49:P49"/>
    <mergeCell ref="E50:F57"/>
    <mergeCell ref="G50:H57"/>
    <mergeCell ref="I50:J57"/>
    <mergeCell ref="K50:L57"/>
    <mergeCell ref="M50:N57"/>
    <mergeCell ref="O61:P68"/>
    <mergeCell ref="E59:P59"/>
    <mergeCell ref="E60:F60"/>
    <mergeCell ref="G60:H60"/>
    <mergeCell ref="I60:J60"/>
    <mergeCell ref="K60:L60"/>
    <mergeCell ref="M60:N60"/>
    <mergeCell ref="O60:P60"/>
    <mergeCell ref="E61:F68"/>
    <mergeCell ref="G61:H68"/>
    <mergeCell ref="I61:J68"/>
    <mergeCell ref="K61:L68"/>
    <mergeCell ref="M61:N68"/>
  </mergeCells>
  <hyperlinks>
    <hyperlink ref="B5" r:id="rId1"/>
    <hyperlink ref="B73" r:id="rId2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P115"/>
  <sheetViews>
    <sheetView showGridLines="0" tabSelected="1" workbookViewId="0">
      <selection activeCell="H1" sqref="H1"/>
    </sheetView>
  </sheetViews>
  <sheetFormatPr defaultRowHeight="15" x14ac:dyDescent="0.25"/>
  <cols>
    <col min="1" max="1" width="9.140625" style="28"/>
    <col min="2" max="2" width="20.140625" customWidth="1"/>
    <col min="3" max="3" width="21.7109375" style="6" bestFit="1" customWidth="1"/>
    <col min="4" max="4" width="21.7109375" style="6" customWidth="1"/>
    <col min="5" max="5" width="19.7109375" style="6" customWidth="1"/>
    <col min="6" max="6" width="19.5703125" style="6" customWidth="1"/>
    <col min="7" max="7" width="22.140625" style="6" customWidth="1"/>
    <col min="8" max="8" width="19.85546875" style="6" customWidth="1"/>
    <col min="9" max="9" width="20.140625" style="6" customWidth="1"/>
    <col min="10" max="10" width="20.42578125" style="6" customWidth="1"/>
    <col min="11" max="12" width="19" style="6" bestFit="1" customWidth="1"/>
    <col min="13" max="13" width="4.5703125" style="6" bestFit="1" customWidth="1"/>
    <col min="14" max="14" width="12.7109375" customWidth="1"/>
    <col min="15" max="16" width="19.42578125" bestFit="1" customWidth="1"/>
    <col min="17" max="17" width="16.140625" bestFit="1" customWidth="1"/>
  </cols>
  <sheetData>
    <row r="2" spans="1:16" ht="26.25" x14ac:dyDescent="0.4">
      <c r="D2" s="103" t="s">
        <v>245</v>
      </c>
    </row>
    <row r="3" spans="1:16" x14ac:dyDescent="0.25">
      <c r="B3" s="70" t="s">
        <v>120</v>
      </c>
    </row>
    <row r="4" spans="1:16" ht="18.75" x14ac:dyDescent="0.3">
      <c r="B4" s="69" t="s">
        <v>119</v>
      </c>
    </row>
    <row r="6" spans="1:16" x14ac:dyDescent="0.25">
      <c r="C6" s="6" t="s">
        <v>92</v>
      </c>
      <c r="D6" s="6" t="s">
        <v>93</v>
      </c>
      <c r="E6" s="6" t="s">
        <v>94</v>
      </c>
      <c r="F6" s="6" t="s">
        <v>95</v>
      </c>
      <c r="G6" s="6" t="s">
        <v>88</v>
      </c>
      <c r="H6" s="6" t="s">
        <v>89</v>
      </c>
      <c r="I6" s="6" t="s">
        <v>90</v>
      </c>
      <c r="J6" s="6" t="s">
        <v>91</v>
      </c>
      <c r="K6">
        <v>2020</v>
      </c>
      <c r="L6">
        <v>2019</v>
      </c>
      <c r="M6"/>
    </row>
    <row r="7" spans="1:16" x14ac:dyDescent="0.25">
      <c r="A7" s="28">
        <v>1</v>
      </c>
      <c r="B7" s="62" t="s">
        <v>59</v>
      </c>
      <c r="C7" s="6">
        <f>PL!C5</f>
        <v>23456307652239</v>
      </c>
      <c r="D7" s="6">
        <f>PL!D5</f>
        <v>38427135284543</v>
      </c>
      <c r="E7" s="6">
        <f>PL!E5</f>
        <v>21822679632050</v>
      </c>
      <c r="F7" s="6">
        <f>PL!F5</f>
        <v>39220453866772</v>
      </c>
      <c r="G7" s="6">
        <f>PL!G5</f>
        <v>31570918174253</v>
      </c>
      <c r="H7" s="6">
        <f>PL!H5</f>
        <v>38175708000000</v>
      </c>
      <c r="I7" s="6">
        <f>PL!I5</f>
        <v>15368486000000</v>
      </c>
      <c r="J7" s="6">
        <f>PL!J5</f>
        <v>23207431000000</v>
      </c>
      <c r="K7" s="27">
        <f>SUM(G7:J7)</f>
        <v>108322543174253</v>
      </c>
      <c r="L7" s="27">
        <f>SUM(C7:F7)</f>
        <v>122926576435604</v>
      </c>
      <c r="M7" s="29">
        <f>K7/L7-1</f>
        <v>-0.11880289588152182</v>
      </c>
      <c r="N7" s="27"/>
    </row>
    <row r="8" spans="1:16" x14ac:dyDescent="0.25">
      <c r="N8" s="27"/>
      <c r="O8" s="27"/>
      <c r="P8" s="29"/>
    </row>
    <row r="9" spans="1:16" ht="18.75" customHeight="1" x14ac:dyDescent="0.25"/>
    <row r="22" spans="1:13" x14ac:dyDescent="0.25">
      <c r="C22" s="6" t="s">
        <v>92</v>
      </c>
      <c r="D22" s="6" t="s">
        <v>93</v>
      </c>
      <c r="E22" s="6" t="s">
        <v>94</v>
      </c>
      <c r="F22" s="6" t="s">
        <v>95</v>
      </c>
      <c r="G22" s="6" t="s">
        <v>88</v>
      </c>
      <c r="H22" s="6" t="s">
        <v>89</v>
      </c>
      <c r="I22" s="6" t="s">
        <v>90</v>
      </c>
      <c r="J22" s="6" t="s">
        <v>91</v>
      </c>
      <c r="K22">
        <v>2020</v>
      </c>
      <c r="L22">
        <v>2019</v>
      </c>
      <c r="M22" s="6" t="s">
        <v>96</v>
      </c>
    </row>
    <row r="23" spans="1:13" x14ac:dyDescent="0.25">
      <c r="A23" s="28">
        <v>2</v>
      </c>
      <c r="B23" s="62" t="s">
        <v>61</v>
      </c>
      <c r="C23" s="6">
        <f>PL!C14+PL!C9</f>
        <v>3818792239187</v>
      </c>
      <c r="D23" s="6">
        <f>PL!D14+PL!D9</f>
        <v>5982167571976</v>
      </c>
      <c r="E23" s="6">
        <f>PL!E14+PL!E9</f>
        <v>3315485540340</v>
      </c>
      <c r="F23" s="6">
        <f>PL!F14+PL!F9</f>
        <v>7167419609192</v>
      </c>
      <c r="G23" s="6">
        <f>PL!G14+PL!G9</f>
        <v>5107640684364</v>
      </c>
      <c r="H23" s="6">
        <f>PL!H14+PL!H9</f>
        <v>8327364000000</v>
      </c>
      <c r="I23" s="6">
        <f>PL!I14+PL!I9</f>
        <v>6916416000000</v>
      </c>
      <c r="J23" s="6">
        <f>PL!J14+PL!J9</f>
        <v>6617340000000</v>
      </c>
      <c r="K23" s="27">
        <f>SUM(G23:J23)</f>
        <v>26968760684364</v>
      </c>
      <c r="L23" s="27">
        <f>SUM(C23:F23)</f>
        <v>20283864960695</v>
      </c>
      <c r="M23" s="30">
        <f>K23/L23-1</f>
        <v>0.32956715776912526</v>
      </c>
    </row>
    <row r="36" spans="1:16" s="6" customFormat="1" ht="18" customHeight="1" x14ac:dyDescent="0.25">
      <c r="A36" s="28"/>
      <c r="B36"/>
      <c r="N36"/>
      <c r="O36"/>
      <c r="P36"/>
    </row>
    <row r="38" spans="1:16" s="6" customFormat="1" x14ac:dyDescent="0.25">
      <c r="A38" s="28">
        <v>3</v>
      </c>
      <c r="B38" s="62" t="s">
        <v>97</v>
      </c>
      <c r="C38" s="31" t="s">
        <v>123</v>
      </c>
      <c r="D38" s="31" t="s">
        <v>124</v>
      </c>
      <c r="E38" s="31">
        <v>2019</v>
      </c>
      <c r="F38" s="31">
        <v>2020</v>
      </c>
      <c r="N38"/>
      <c r="O38"/>
      <c r="P38"/>
    </row>
    <row r="39" spans="1:16" s="6" customFormat="1" x14ac:dyDescent="0.25">
      <c r="A39" s="28"/>
      <c r="B39" t="s">
        <v>59</v>
      </c>
      <c r="C39" s="6">
        <f>PL!F5</f>
        <v>39220453866772</v>
      </c>
      <c r="D39" s="6">
        <f>PL!J5</f>
        <v>23207431000000</v>
      </c>
      <c r="E39" s="30">
        <f t="shared" ref="E39:F43" si="0">C39/C$39</f>
        <v>1</v>
      </c>
      <c r="F39" s="30">
        <f t="shared" si="0"/>
        <v>1</v>
      </c>
      <c r="N39"/>
      <c r="O39"/>
      <c r="P39"/>
    </row>
    <row r="40" spans="1:16" s="6" customFormat="1" x14ac:dyDescent="0.25">
      <c r="A40" s="28"/>
      <c r="B40" t="s">
        <v>98</v>
      </c>
      <c r="C40" s="6">
        <f>PL!F6</f>
        <v>26443132177439</v>
      </c>
      <c r="D40" s="6">
        <f>PL!J6</f>
        <v>19554172000000</v>
      </c>
      <c r="E40" s="30">
        <f t="shared" si="0"/>
        <v>0.67421790342517973</v>
      </c>
      <c r="F40" s="32">
        <f t="shared" si="0"/>
        <v>0.84258236079641902</v>
      </c>
      <c r="N40"/>
      <c r="O40"/>
      <c r="P40"/>
    </row>
    <row r="41" spans="1:16" s="6" customFormat="1" x14ac:dyDescent="0.25">
      <c r="A41" s="28"/>
      <c r="B41" t="s">
        <v>99</v>
      </c>
      <c r="C41" s="6">
        <f>PL!F12</f>
        <v>3105334079466</v>
      </c>
      <c r="D41" s="6">
        <f>PL!J12</f>
        <v>1461158000000</v>
      </c>
      <c r="E41" s="30">
        <f t="shared" si="0"/>
        <v>7.9176393267005846E-2</v>
      </c>
      <c r="F41" s="30">
        <f t="shared" si="0"/>
        <v>6.2960781828889201E-2</v>
      </c>
      <c r="N41"/>
      <c r="O41"/>
      <c r="P41"/>
    </row>
    <row r="42" spans="1:16" s="6" customFormat="1" x14ac:dyDescent="0.25">
      <c r="A42" s="28"/>
      <c r="B42" t="s">
        <v>100</v>
      </c>
      <c r="C42" s="6">
        <f>PL!F13</f>
        <v>3336122775652</v>
      </c>
      <c r="D42" s="6">
        <f>PL!J13</f>
        <v>2225514000000</v>
      </c>
      <c r="E42" s="32">
        <f t="shared" si="0"/>
        <v>8.5060789632483064E-2</v>
      </c>
      <c r="F42" s="32">
        <f t="shared" si="0"/>
        <v>9.5896611736128831E-2</v>
      </c>
      <c r="N42"/>
      <c r="O42"/>
      <c r="P42"/>
    </row>
    <row r="43" spans="1:16" s="6" customFormat="1" x14ac:dyDescent="0.25">
      <c r="A43" s="28"/>
      <c r="B43" t="s">
        <v>101</v>
      </c>
      <c r="C43" s="6">
        <f>C39-C40-C41-C42</f>
        <v>6335864834215</v>
      </c>
      <c r="D43" s="6">
        <f>D39-D40-D41-D42</f>
        <v>-33413000000</v>
      </c>
      <c r="E43" s="30">
        <f t="shared" si="0"/>
        <v>0.16154491367533139</v>
      </c>
      <c r="F43" s="33">
        <f t="shared" si="0"/>
        <v>-1.4397543614370759E-3</v>
      </c>
      <c r="N43"/>
      <c r="O43"/>
      <c r="P43"/>
    </row>
    <row r="44" spans="1:16" s="6" customFormat="1" x14ac:dyDescent="0.25">
      <c r="A44" s="28"/>
      <c r="B44"/>
      <c r="E44" s="30"/>
      <c r="F44" s="30"/>
      <c r="N44"/>
      <c r="O44"/>
      <c r="P44"/>
    </row>
    <row r="45" spans="1:16" s="6" customFormat="1" x14ac:dyDescent="0.25">
      <c r="A45" s="28"/>
      <c r="B45"/>
      <c r="E45" s="30"/>
      <c r="F45" s="30"/>
      <c r="N45"/>
      <c r="O45"/>
      <c r="P45"/>
    </row>
    <row r="46" spans="1:16" s="6" customFormat="1" x14ac:dyDescent="0.25">
      <c r="A46" s="28"/>
      <c r="B46"/>
      <c r="E46" s="30"/>
      <c r="F46" s="30"/>
      <c r="N46"/>
      <c r="O46"/>
      <c r="P46"/>
    </row>
    <row r="47" spans="1:16" s="6" customFormat="1" x14ac:dyDescent="0.25">
      <c r="A47" s="28"/>
      <c r="B47"/>
      <c r="E47" s="30"/>
      <c r="F47" s="30"/>
      <c r="N47"/>
      <c r="O47"/>
      <c r="P47"/>
    </row>
    <row r="48" spans="1:16" s="6" customFormat="1" x14ac:dyDescent="0.25">
      <c r="A48" s="28"/>
      <c r="B48"/>
      <c r="E48" s="30"/>
      <c r="F48" s="30"/>
      <c r="N48"/>
      <c r="O48"/>
      <c r="P48"/>
    </row>
    <row r="49" spans="1:16" s="6" customFormat="1" x14ac:dyDescent="0.25">
      <c r="A49" s="28"/>
      <c r="B49"/>
      <c r="E49" s="30"/>
      <c r="F49" s="30"/>
      <c r="N49"/>
      <c r="O49"/>
      <c r="P49"/>
    </row>
    <row r="50" spans="1:16" s="6" customFormat="1" x14ac:dyDescent="0.25">
      <c r="A50" s="28"/>
      <c r="B50"/>
      <c r="E50" s="30"/>
      <c r="F50" s="30"/>
      <c r="N50"/>
      <c r="O50"/>
      <c r="P50"/>
    </row>
    <row r="51" spans="1:16" s="6" customFormat="1" x14ac:dyDescent="0.25">
      <c r="A51" s="28"/>
      <c r="B51"/>
      <c r="E51" s="30"/>
      <c r="F51" s="30"/>
      <c r="N51"/>
      <c r="O51"/>
      <c r="P51"/>
    </row>
    <row r="52" spans="1:16" s="6" customFormat="1" x14ac:dyDescent="0.25">
      <c r="A52" s="28"/>
      <c r="B52"/>
      <c r="E52" s="30"/>
      <c r="F52" s="30"/>
      <c r="N52"/>
      <c r="O52"/>
      <c r="P52"/>
    </row>
    <row r="53" spans="1:16" s="6" customFormat="1" x14ac:dyDescent="0.25">
      <c r="A53" s="28"/>
      <c r="B53"/>
      <c r="E53" s="30"/>
      <c r="F53" s="30"/>
      <c r="N53"/>
      <c r="O53"/>
      <c r="P53"/>
    </row>
    <row r="54" spans="1:16" s="6" customFormat="1" x14ac:dyDescent="0.25">
      <c r="A54" s="28"/>
      <c r="B54"/>
      <c r="E54" s="30"/>
      <c r="F54" s="30"/>
      <c r="N54"/>
      <c r="O54"/>
      <c r="P54"/>
    </row>
    <row r="55" spans="1:16" s="6" customFormat="1" x14ac:dyDescent="0.25">
      <c r="A55" s="28"/>
      <c r="B55"/>
      <c r="E55" s="30"/>
      <c r="F55" s="30"/>
      <c r="N55"/>
      <c r="O55"/>
      <c r="P55"/>
    </row>
    <row r="56" spans="1:16" s="6" customFormat="1" x14ac:dyDescent="0.25">
      <c r="A56" s="28"/>
      <c r="B56"/>
      <c r="E56" s="30"/>
      <c r="F56" s="30"/>
      <c r="N56"/>
      <c r="O56"/>
      <c r="P56"/>
    </row>
    <row r="59" spans="1:16" ht="20.25" customHeight="1" x14ac:dyDescent="0.25">
      <c r="A59" s="28">
        <v>4</v>
      </c>
      <c r="B59" s="62" t="s">
        <v>102</v>
      </c>
      <c r="C59" s="6">
        <v>2018</v>
      </c>
    </row>
    <row r="60" spans="1:16" x14ac:dyDescent="0.25">
      <c r="B60" t="s">
        <v>103</v>
      </c>
      <c r="C60" s="6" t="s">
        <v>101</v>
      </c>
      <c r="D60" s="6" t="s">
        <v>104</v>
      </c>
      <c r="E60" s="6">
        <f>SUM(PL!C22:F22)</f>
        <v>7693079261189</v>
      </c>
      <c r="F60" s="6">
        <f>E61</f>
        <v>302454198586616.75</v>
      </c>
      <c r="G60" s="6" t="s">
        <v>105</v>
      </c>
      <c r="H60" s="6" t="s">
        <v>106</v>
      </c>
      <c r="I60" s="6" t="s">
        <v>1</v>
      </c>
      <c r="J60" s="6" t="s">
        <v>0</v>
      </c>
    </row>
    <row r="61" spans="1:16" x14ac:dyDescent="0.25">
      <c r="C61" s="6" t="s">
        <v>104</v>
      </c>
      <c r="D61" s="6" t="s">
        <v>66</v>
      </c>
      <c r="E61" s="6">
        <f>AVERAGE(BS!C64:F64)</f>
        <v>302454198586616.75</v>
      </c>
      <c r="F61" s="6">
        <f>AVERAGE(BS!C96:F96)</f>
        <v>106440906057193.25</v>
      </c>
      <c r="G61" s="33">
        <f>E60/E61</f>
        <v>2.543551816155681E-2</v>
      </c>
      <c r="H61" s="34">
        <f>F60/F61</f>
        <v>2.8415222097423789</v>
      </c>
      <c r="I61" s="33">
        <f>G61*H61</f>
        <v>7.2275589772369322E-2</v>
      </c>
      <c r="J61" s="33">
        <f>E60/E61</f>
        <v>2.543551816155681E-2</v>
      </c>
    </row>
    <row r="62" spans="1:16" x14ac:dyDescent="0.25">
      <c r="C62" s="6">
        <v>2019</v>
      </c>
    </row>
    <row r="63" spans="1:16" x14ac:dyDescent="0.25">
      <c r="C63" s="6" t="s">
        <v>101</v>
      </c>
      <c r="D63" s="6" t="s">
        <v>104</v>
      </c>
      <c r="E63" s="6">
        <f>SUM(PL!G22:J22)</f>
        <v>5655351376172</v>
      </c>
      <c r="F63" s="6">
        <f>E64</f>
        <v>402229465969236.75</v>
      </c>
      <c r="G63" s="6" t="s">
        <v>105</v>
      </c>
      <c r="H63" s="6" t="s">
        <v>106</v>
      </c>
      <c r="I63" s="6" t="s">
        <v>1</v>
      </c>
      <c r="J63" s="6" t="s">
        <v>0</v>
      </c>
    </row>
    <row r="64" spans="1:16" x14ac:dyDescent="0.25">
      <c r="C64" s="6" t="s">
        <v>104</v>
      </c>
      <c r="D64" s="6" t="s">
        <v>66</v>
      </c>
      <c r="E64" s="6">
        <f>AVERAGE(BS!G64:J64)</f>
        <v>402229465969236.75</v>
      </c>
      <c r="F64" s="6">
        <f>AVERAGE(BS!G96:J96)</f>
        <v>122946212211010.75</v>
      </c>
      <c r="G64" s="33">
        <f>E63/E64</f>
        <v>1.4060012641153773E-2</v>
      </c>
      <c r="H64" s="34">
        <f>F63/F64</f>
        <v>3.2715889227957371</v>
      </c>
      <c r="I64" s="33">
        <f>G64*H64</f>
        <v>4.5998581611166718E-2</v>
      </c>
      <c r="J64" s="33">
        <f>E63/E64</f>
        <v>1.4060012641153773E-2</v>
      </c>
    </row>
    <row r="65" spans="1:13" x14ac:dyDescent="0.25">
      <c r="F65" s="30">
        <f>F64/F61-1</f>
        <v>0.15506544208622963</v>
      </c>
      <c r="G65" s="33">
        <f>G64/G61-1</f>
        <v>-0.44722916388611078</v>
      </c>
    </row>
    <row r="67" spans="1:13" s="36" customFormat="1" x14ac:dyDescent="0.25">
      <c r="A67" s="35"/>
      <c r="C67" s="37"/>
      <c r="D67" s="38" t="s">
        <v>64</v>
      </c>
      <c r="E67" s="39" t="s">
        <v>107</v>
      </c>
      <c r="F67" s="40" t="s">
        <v>101</v>
      </c>
      <c r="G67" s="39" t="s">
        <v>108</v>
      </c>
      <c r="H67" s="39" t="s">
        <v>109</v>
      </c>
      <c r="I67" s="41" t="s">
        <v>1</v>
      </c>
      <c r="J67" s="41" t="s">
        <v>0</v>
      </c>
      <c r="K67" s="42"/>
      <c r="L67" s="42"/>
      <c r="M67" s="42"/>
    </row>
    <row r="68" spans="1:13" x14ac:dyDescent="0.25">
      <c r="C68" s="43">
        <v>2018</v>
      </c>
      <c r="D68" s="44">
        <f>F60</f>
        <v>302454198586616.75</v>
      </c>
      <c r="E68" s="45">
        <f>F61</f>
        <v>106440906057193.25</v>
      </c>
      <c r="F68" s="44">
        <f>E60</f>
        <v>7693079261189</v>
      </c>
      <c r="G68" s="46">
        <f>G61</f>
        <v>2.543551816155681E-2</v>
      </c>
      <c r="H68" s="47">
        <f>H61</f>
        <v>2.8415222097423789</v>
      </c>
      <c r="I68" s="48">
        <f>I61</f>
        <v>7.2275589772369322E-2</v>
      </c>
      <c r="J68" s="48">
        <f>J61</f>
        <v>2.543551816155681E-2</v>
      </c>
    </row>
    <row r="69" spans="1:13" x14ac:dyDescent="0.25">
      <c r="C69" s="43">
        <v>2019</v>
      </c>
      <c r="D69" s="44">
        <f>F63</f>
        <v>402229465969236.75</v>
      </c>
      <c r="E69" s="45">
        <f>F64</f>
        <v>122946212211010.75</v>
      </c>
      <c r="F69" s="44">
        <f>E63</f>
        <v>5655351376172</v>
      </c>
      <c r="G69" s="46">
        <f>G64</f>
        <v>1.4060012641153773E-2</v>
      </c>
      <c r="H69" s="47">
        <f>H64</f>
        <v>3.2715889227957371</v>
      </c>
      <c r="I69" s="48">
        <f>I64</f>
        <v>4.5998581611166718E-2</v>
      </c>
      <c r="J69" s="48">
        <f>J64</f>
        <v>1.4060012641153773E-2</v>
      </c>
    </row>
    <row r="70" spans="1:13" x14ac:dyDescent="0.25">
      <c r="C70" s="49" t="s">
        <v>110</v>
      </c>
      <c r="D70" s="50">
        <f>D69/D68-1</f>
        <v>0.32988554250155788</v>
      </c>
      <c r="E70" s="51">
        <f>E69/E68-1</f>
        <v>0.15506544208622963</v>
      </c>
      <c r="F70" s="50">
        <f>F69/F68-1</f>
        <v>-0.26487805673564058</v>
      </c>
      <c r="G70" s="51">
        <f>G69/G68-1</f>
        <v>-0.44722916388611078</v>
      </c>
      <c r="H70" s="52"/>
      <c r="I70" s="53"/>
      <c r="J70" s="53"/>
    </row>
    <row r="71" spans="1:13" x14ac:dyDescent="0.25">
      <c r="B71" s="19"/>
    </row>
    <row r="73" spans="1:13" x14ac:dyDescent="0.25">
      <c r="A73" s="28">
        <v>5</v>
      </c>
      <c r="B73" s="62" t="s">
        <v>111</v>
      </c>
    </row>
    <row r="74" spans="1:13" x14ac:dyDescent="0.25">
      <c r="C74" s="6" t="s">
        <v>92</v>
      </c>
      <c r="D74" s="6" t="s">
        <v>93</v>
      </c>
      <c r="E74" s="6" t="s">
        <v>94</v>
      </c>
      <c r="F74" s="6" t="s">
        <v>95</v>
      </c>
      <c r="G74" s="6" t="s">
        <v>88</v>
      </c>
      <c r="H74" s="6" t="s">
        <v>89</v>
      </c>
      <c r="I74" s="6" t="s">
        <v>90</v>
      </c>
      <c r="J74" s="6" t="s">
        <v>91</v>
      </c>
    </row>
    <row r="75" spans="1:13" x14ac:dyDescent="0.25">
      <c r="B75" t="s">
        <v>112</v>
      </c>
      <c r="C75" s="21">
        <f>BS!C4/BS!C67</f>
        <v>1.1716367914092087</v>
      </c>
      <c r="D75" s="21">
        <f>BS!D4/BS!D67</f>
        <v>1.1969006794587242</v>
      </c>
      <c r="E75" s="21">
        <f>BS!E4/BS!E67</f>
        <v>1.2418060549675567</v>
      </c>
      <c r="F75" s="21">
        <f>BS!F4/BS!F67</f>
        <v>1.3021937630824512</v>
      </c>
      <c r="G75" s="21">
        <f>BS!G4/BS!G67</f>
        <v>1.0998592456771834</v>
      </c>
      <c r="H75" s="21">
        <f>BS!H4/BS!H67</f>
        <v>1.0973647644465916</v>
      </c>
      <c r="I75" s="21">
        <f>BS!I4/BS!I67</f>
        <v>1.000878116872435</v>
      </c>
      <c r="J75" s="21">
        <f>BS!J4/BS!J67</f>
        <v>0.98254818951551692</v>
      </c>
      <c r="K75" s="21"/>
      <c r="L75" s="21"/>
      <c r="M75" s="21"/>
    </row>
    <row r="76" spans="1:13" x14ac:dyDescent="0.25">
      <c r="B76" t="s">
        <v>113</v>
      </c>
      <c r="C76" s="22">
        <v>2.5</v>
      </c>
      <c r="D76" s="22">
        <v>2.5</v>
      </c>
      <c r="E76" s="22">
        <v>2.5</v>
      </c>
      <c r="F76" s="22">
        <v>2.5</v>
      </c>
      <c r="G76" s="22">
        <v>2.5</v>
      </c>
      <c r="H76" s="22">
        <v>2.5</v>
      </c>
      <c r="I76" s="22">
        <v>2.5</v>
      </c>
      <c r="J76" s="22">
        <v>2.5</v>
      </c>
      <c r="L76" s="22"/>
    </row>
    <row r="77" spans="1:13" x14ac:dyDescent="0.25">
      <c r="M77" s="22"/>
    </row>
    <row r="90" spans="1:13" s="19" customFormat="1" x14ac:dyDescent="0.25">
      <c r="A90" s="54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3" spans="1:13" x14ac:dyDescent="0.25">
      <c r="D93" s="21"/>
      <c r="E93" s="21"/>
    </row>
    <row r="95" spans="1:13" x14ac:dyDescent="0.25">
      <c r="A95" s="28">
        <v>6</v>
      </c>
      <c r="B95" s="62" t="s">
        <v>114</v>
      </c>
    </row>
    <row r="96" spans="1:13" x14ac:dyDescent="0.25">
      <c r="B96" t="s">
        <v>104</v>
      </c>
      <c r="C96" s="6">
        <f>AVERAGE(BS!G64:J64)</f>
        <v>402229465969236.75</v>
      </c>
    </row>
    <row r="97" spans="2:3" x14ac:dyDescent="0.25">
      <c r="B97" t="s">
        <v>115</v>
      </c>
      <c r="C97" s="6">
        <f>AVERAGE(BS!G66:J66)</f>
        <v>279283253758226</v>
      </c>
    </row>
    <row r="99" spans="2:3" x14ac:dyDescent="0.25">
      <c r="B99" t="s">
        <v>116</v>
      </c>
      <c r="C99" s="30">
        <f>C97/C96</f>
        <v>0.69433812633604053</v>
      </c>
    </row>
    <row r="100" spans="2:3" x14ac:dyDescent="0.25">
      <c r="B100" t="s">
        <v>117</v>
      </c>
      <c r="C100" s="30">
        <f>1-C99</f>
        <v>0.30566187366395947</v>
      </c>
    </row>
    <row r="113" spans="2:2" x14ac:dyDescent="0.25">
      <c r="B113" s="62" t="s">
        <v>118</v>
      </c>
    </row>
    <row r="115" spans="2:2" ht="21" x14ac:dyDescent="0.35">
      <c r="B115" s="24" t="s">
        <v>119</v>
      </c>
    </row>
  </sheetData>
  <hyperlinks>
    <hyperlink ref="B115" r:id="rId1"/>
    <hyperlink ref="B4" r:id="rId2"/>
  </hyperlinks>
  <pageMargins left="0.7" right="0.7" top="0.75" bottom="0.75" header="0.3" footer="0.3"/>
  <pageSetup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PL</vt:lpstr>
      <vt:lpstr>REPORT</vt:lpstr>
      <vt:lpstr>BIEUDO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2020-09-05T04:23:08Z</dcterms:modified>
</cp:coreProperties>
</file>