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160" activeTab="2"/>
  </bookViews>
  <sheets>
    <sheet name="BS" sheetId="3" r:id="rId1"/>
    <sheet name="PL" sheetId="4" r:id="rId2"/>
    <sheet name="BIEUDO" sheetId="5" r:id="rId3"/>
    <sheet name="DATA" sheetId="9" state="veryHidden" r:id="rId4"/>
    <sheet name="REPORT" sheetId="8" r:id="rId5"/>
  </sheets>
  <calcPr calcId="162913" iterate="1" iterateCount="10000"/>
</workbook>
</file>

<file path=xl/calcChain.xml><?xml version="1.0" encoding="utf-8"?>
<calcChain xmlns="http://schemas.openxmlformats.org/spreadsheetml/2006/main">
  <c r="D39" i="5" l="1"/>
  <c r="C39" i="5"/>
  <c r="D40" i="5"/>
  <c r="C40" i="5"/>
  <c r="F23" i="5"/>
  <c r="J23" i="5"/>
  <c r="H7" i="5"/>
  <c r="C42" i="5"/>
  <c r="D41" i="5"/>
  <c r="D42" i="5"/>
  <c r="E7" i="5"/>
  <c r="E23" i="5"/>
  <c r="C41" i="5"/>
  <c r="J7" i="5"/>
  <c r="C7" i="5"/>
  <c r="G7" i="5"/>
  <c r="I7" i="5"/>
  <c r="D7" i="5"/>
  <c r="C23" i="5"/>
  <c r="H23" i="5"/>
  <c r="F7" i="5" l="1"/>
  <c r="G23" i="5"/>
  <c r="K7" i="5"/>
  <c r="E53" i="8"/>
  <c r="E39" i="8"/>
  <c r="E35" i="8"/>
  <c r="E28" i="8"/>
  <c r="E27" i="8"/>
  <c r="E20" i="8"/>
  <c r="E13" i="8"/>
  <c r="E9" i="8"/>
  <c r="E63" i="8"/>
  <c r="G61" i="8" s="1"/>
  <c r="E45" i="8"/>
  <c r="E29" i="8"/>
  <c r="E10" i="8"/>
  <c r="E65" i="8"/>
  <c r="K61" i="8" s="1"/>
  <c r="M61" i="8" s="1"/>
  <c r="E50" i="8"/>
  <c r="E38" i="8"/>
  <c r="E34" i="8"/>
  <c r="E23" i="8"/>
  <c r="E19" i="8"/>
  <c r="E12" i="8"/>
  <c r="E54" i="8"/>
  <c r="E36" i="8"/>
  <c r="E64" i="8"/>
  <c r="I61" i="8" s="1"/>
  <c r="E51" i="8"/>
  <c r="E44" i="8"/>
  <c r="E37" i="8"/>
  <c r="E30" i="8"/>
  <c r="E22" i="8"/>
  <c r="E15" i="8"/>
  <c r="E11" i="8"/>
  <c r="E67" i="8"/>
  <c r="O61" i="8" s="1"/>
  <c r="E40" i="8"/>
  <c r="E21" i="8"/>
  <c r="E14" i="8"/>
  <c r="M9" i="8" s="1"/>
  <c r="Q50" i="8"/>
  <c r="E68" i="8"/>
  <c r="Q61" i="8" s="1"/>
  <c r="E55" i="8"/>
  <c r="E52" i="8"/>
  <c r="I50" i="8" s="1"/>
  <c r="L7" i="5"/>
  <c r="E39" i="5" s="1"/>
  <c r="E63" i="5"/>
  <c r="F69" i="5" s="1"/>
  <c r="E40" i="5"/>
  <c r="D23" i="5"/>
  <c r="L23" i="5" s="1"/>
  <c r="D43" i="5"/>
  <c r="F43" i="5" s="1"/>
  <c r="E42" i="5"/>
  <c r="E60" i="5"/>
  <c r="F68" i="5" s="1"/>
  <c r="I23" i="5"/>
  <c r="K23" i="5" s="1"/>
  <c r="D75" i="5"/>
  <c r="F64" i="5"/>
  <c r="F61" i="5"/>
  <c r="E68" i="5" s="1"/>
  <c r="E64" i="5"/>
  <c r="C96" i="5"/>
  <c r="C97" i="5"/>
  <c r="I75" i="5"/>
  <c r="G75" i="5"/>
  <c r="E61" i="5"/>
  <c r="J75" i="5"/>
  <c r="F75" i="5"/>
  <c r="E75" i="5"/>
  <c r="H75" i="5"/>
  <c r="C75" i="5"/>
  <c r="M7" i="5"/>
  <c r="F41" i="5"/>
  <c r="F40" i="5"/>
  <c r="F39" i="5"/>
  <c r="K34" i="8" l="1"/>
  <c r="I19" i="8"/>
  <c r="M19" i="8"/>
  <c r="K19" i="8"/>
  <c r="M34" i="8"/>
  <c r="G9" i="8"/>
  <c r="G19" i="8"/>
  <c r="K9" i="8"/>
  <c r="I9" i="8"/>
  <c r="I44" i="8"/>
  <c r="G44" i="8"/>
  <c r="G34" i="8"/>
  <c r="I34" i="8"/>
  <c r="O50" i="8"/>
  <c r="G50" i="8"/>
  <c r="M50" i="8"/>
  <c r="K50" i="8"/>
  <c r="K27" i="8"/>
  <c r="I27" i="8"/>
  <c r="G27" i="8"/>
  <c r="E41" i="5"/>
  <c r="F42" i="5"/>
  <c r="C43" i="5"/>
  <c r="E43" i="5" s="1"/>
  <c r="C99" i="5"/>
  <c r="C100" i="5" s="1"/>
  <c r="F70" i="5"/>
  <c r="M23" i="5"/>
  <c r="F63" i="5"/>
  <c r="J64" i="5"/>
  <c r="J69" i="5" s="1"/>
  <c r="G64" i="5"/>
  <c r="E69" i="5"/>
  <c r="E70" i="5" s="1"/>
  <c r="F65" i="5"/>
  <c r="F60" i="5"/>
  <c r="G61" i="5"/>
  <c r="J61" i="5"/>
  <c r="J68" i="5" s="1"/>
  <c r="G65" i="5" l="1"/>
  <c r="G69" i="5"/>
  <c r="G68" i="5"/>
  <c r="D68" i="5"/>
  <c r="H61" i="5"/>
  <c r="H68" i="5" s="1"/>
  <c r="D69" i="5"/>
  <c r="H64" i="5"/>
  <c r="H69" i="5" s="1"/>
  <c r="D70" i="5" l="1"/>
  <c r="I64" i="5"/>
  <c r="I69" i="5" s="1"/>
  <c r="G70" i="5"/>
  <c r="I61" i="5"/>
  <c r="I68" i="5" s="1"/>
</calcChain>
</file>

<file path=xl/sharedStrings.xml><?xml version="1.0" encoding="utf-8"?>
<sst xmlns="http://schemas.openxmlformats.org/spreadsheetml/2006/main" count="686" uniqueCount="345">
  <si>
    <t>ROA</t>
  </si>
  <si>
    <t>ROE</t>
  </si>
  <si>
    <t>ROCE</t>
  </si>
  <si>
    <t xml:space="preserve">EBIT </t>
  </si>
  <si>
    <t>Khả năng thanh toán</t>
  </si>
  <si>
    <t>Khả năng thanh toán ngắn hạn</t>
  </si>
  <si>
    <t>Khả năng thanh toán nhanh</t>
  </si>
  <si>
    <t>Khả năng thanh toán bằng tiền</t>
  </si>
  <si>
    <t>Biên lợi nhuận gộp</t>
  </si>
  <si>
    <t>Biên lợi nhuận hoạt động kinh doanh</t>
  </si>
  <si>
    <t>Biên lợi nhuận trước thuế</t>
  </si>
  <si>
    <t>Biên lợi nhuận ròng</t>
  </si>
  <si>
    <t>Biên lợi nhuận</t>
  </si>
  <si>
    <t>Khả năng sinh lợi</t>
  </si>
  <si>
    <t>Tỷ lệ nợ</t>
  </si>
  <si>
    <t>Tỷ lệ nợ/tổng TS</t>
  </si>
  <si>
    <t>Tỷ lệ nợ/VCSH</t>
  </si>
  <si>
    <t>Tỷ suất vốn hóa</t>
  </si>
  <si>
    <t>Khả năng thanh toán lãi vay</t>
  </si>
  <si>
    <t>Tỷ lệ dòng tiền/nợ vay</t>
  </si>
  <si>
    <t>Vòng quay TSCĐ</t>
  </si>
  <si>
    <t>Hiệu suất hoạt động</t>
  </si>
  <si>
    <t>Doanh thu trên mỗi nhân viên</t>
  </si>
  <si>
    <t>Dòng tiền HĐKD/Doanh thu</t>
  </si>
  <si>
    <t>Dòng tiền tự do/Dòng tiền HĐKD</t>
  </si>
  <si>
    <t>Khả năng chi trả nợ ngắn hạn</t>
  </si>
  <si>
    <t>Khả năng đám bảo chi phí vốn</t>
  </si>
  <si>
    <t>Khả năng chi trả cổ tức</t>
  </si>
  <si>
    <t>Tỷ lệ chia cổ tức</t>
  </si>
  <si>
    <t>Thị giá/Giá trị sổ sách (PB)</t>
  </si>
  <si>
    <t>Hệ số giá/dòng tiền (PCF)</t>
  </si>
  <si>
    <t>Hệ số giá trên thu nhập mỗi cổ phần (PE)</t>
  </si>
  <si>
    <t>Tỉ lệ giá trên thu nhập so với tăng trưởng (PEG)</t>
  </si>
  <si>
    <t>Hệ số giá/doanh thu (PS)</t>
  </si>
  <si>
    <t>Tỷ suất cổ tức</t>
  </si>
  <si>
    <t>Chỉ số định giá</t>
  </si>
  <si>
    <t>Bảng cân đối kế toán</t>
  </si>
  <si>
    <t xml:space="preserve">    A. Tài sản lưu động và đầu tư ngắn hạn</t>
  </si>
  <si>
    <t xml:space="preserve">        I. Tiền và các khoản tương đương tiền</t>
  </si>
  <si>
    <t xml:space="preserve">        II. Các khoản đầu tư tài chính ngắn hạn</t>
  </si>
  <si>
    <t xml:space="preserve">        III. Các khoản phải thu ngắn hạn</t>
  </si>
  <si>
    <t xml:space="preserve">        II. Tài sản cố định</t>
  </si>
  <si>
    <t>TỔNG CỘNG TÀI SẢN</t>
  </si>
  <si>
    <t xml:space="preserve">    A. Nợ phải trả</t>
  </si>
  <si>
    <t xml:space="preserve">        I. Nợ ngắn hạn</t>
  </si>
  <si>
    <t xml:space="preserve">        II. Nợ dài hạn</t>
  </si>
  <si>
    <t xml:space="preserve">        I. Vốn chủ sở hữu</t>
  </si>
  <si>
    <t>1. Tổng doanh thu hoạt động kinh doanh</t>
  </si>
  <si>
    <t>3. Doanh thu thuần (1)-(2)</t>
  </si>
  <si>
    <t>5. Lợi nhuận gộp (3)-(4)</t>
  </si>
  <si>
    <t xml:space="preserve">    -Trong đó: Chi phí lãi vay</t>
  </si>
  <si>
    <t>11. Lợi nhuận thuần từ hoạt động kinh doanh (5)+(6)-(7)+(8)-(9)-(10)</t>
  </si>
  <si>
    <t>15. Tổng lợi nhuận kế toán trước thuế (11)+(14)</t>
  </si>
  <si>
    <t>19. Lợi nhuận sau thuế thu nhập doanh nghiệp (15)-(18)</t>
  </si>
  <si>
    <t>Báo cáo lưu chuyển tiền tệ</t>
  </si>
  <si>
    <t xml:space="preserve">    Lưu chuyển tiền thuần từ hoạt động kinh doanh</t>
  </si>
  <si>
    <t xml:space="preserve">    1. Tiền chi để mua sắm, xây dựng TSCĐ và các tài sản dài hạn khác</t>
  </si>
  <si>
    <t>Tài sản ngắn hạn</t>
  </si>
  <si>
    <t>Nợ ngắn hạn</t>
  </si>
  <si>
    <t>Tiền và tương đương tiền</t>
  </si>
  <si>
    <t>Đầu tư tài chính ngắn hạn</t>
  </si>
  <si>
    <t>Khoản phải thu ngắn hạn</t>
  </si>
  <si>
    <t>Doanh thu thuần</t>
  </si>
  <si>
    <t>Lợi nhuận gộp</t>
  </si>
  <si>
    <t>Lợi nhuận từ HĐKD</t>
  </si>
  <si>
    <t>Lợi nhuận trước thuế</t>
  </si>
  <si>
    <t>Lợi nhuận sau thuế</t>
  </si>
  <si>
    <t>Tổng tài sản</t>
  </si>
  <si>
    <t>Nợ phải trả</t>
  </si>
  <si>
    <t>VCSH</t>
  </si>
  <si>
    <t>Nợ dài hạn</t>
  </si>
  <si>
    <t>Chi phí lãi vay</t>
  </si>
  <si>
    <t>Dòng tiền HĐKD</t>
  </si>
  <si>
    <t>Doanh thu</t>
  </si>
  <si>
    <t>TSCĐ</t>
  </si>
  <si>
    <t>Số nhân viên</t>
  </si>
  <si>
    <t>Dòng tiền tự do</t>
  </si>
  <si>
    <t>Chi phí vốn</t>
  </si>
  <si>
    <t>Cổ tức tiền mặt</t>
  </si>
  <si>
    <t>Cổ tức trên mỗi cổ phiếu</t>
  </si>
  <si>
    <t>Thu nhập trên mỗi cổ phiếu (EPS)</t>
  </si>
  <si>
    <t>Thị giá cổ phiếu</t>
  </si>
  <si>
    <t>Cổ phiếu đang lưu hành</t>
  </si>
  <si>
    <t>Tăng trưởng EPS</t>
  </si>
  <si>
    <t>Tổng cổ tức hàng năm</t>
  </si>
  <si>
    <t>EBIT</t>
  </si>
  <si>
    <t>FCF</t>
  </si>
  <si>
    <t xml:space="preserve">Lợi nhuận sau thuế </t>
  </si>
  <si>
    <t>Báo cáo kết quả hoạt động kinh doanh</t>
  </si>
  <si>
    <t>Thông tin cổ tức</t>
  </si>
  <si>
    <t>Mã Chứng khoán</t>
  </si>
  <si>
    <t>Quý báo cáo</t>
  </si>
  <si>
    <t>Năm báo cáo</t>
  </si>
  <si>
    <t>Chỉ báo dòng tiền</t>
  </si>
  <si>
    <t>Q3 2019</t>
  </si>
  <si>
    <t>Q4 2019</t>
  </si>
  <si>
    <t>Q1 2020</t>
  </si>
  <si>
    <t>Q2 2020</t>
  </si>
  <si>
    <t>Q3 2018</t>
  </si>
  <si>
    <t>Q4 2018</t>
  </si>
  <si>
    <t>Q1 2019</t>
  </si>
  <si>
    <t>Q2 2019</t>
  </si>
  <si>
    <t>%</t>
  </si>
  <si>
    <t xml:space="preserve">Phân tích chi phí </t>
  </si>
  <si>
    <t>Gía vốn</t>
  </si>
  <si>
    <t>CPBH</t>
  </si>
  <si>
    <t>CPQL</t>
  </si>
  <si>
    <t>Lợi nhuận</t>
  </si>
  <si>
    <t>Phân tích ROE</t>
  </si>
  <si>
    <t xml:space="preserve">Lợi nhuận </t>
  </si>
  <si>
    <t>Tổng TS</t>
  </si>
  <si>
    <t>Hiệu suất sd ts</t>
  </si>
  <si>
    <t>Đòn bẩy TC</t>
  </si>
  <si>
    <t>Tổng VCSH</t>
  </si>
  <si>
    <t>Hiệu suất sử dụng TS</t>
  </si>
  <si>
    <t>Đòn bẩy tài chính</t>
  </si>
  <si>
    <t>Chênh lệch</t>
  </si>
  <si>
    <t>Phân tích dòng tiền</t>
  </si>
  <si>
    <t>Khả năng TT ngắn hạn</t>
  </si>
  <si>
    <t>Mức an toàn</t>
  </si>
  <si>
    <t>Cấu trúc vốn, khả năng vay và trả nợ</t>
  </si>
  <si>
    <t>Tổng nợ</t>
  </si>
  <si>
    <t>Nợ / TS</t>
  </si>
  <si>
    <t>VCSH/TS</t>
  </si>
  <si>
    <t>Current Assets</t>
  </si>
  <si>
    <t>Current Liabilities</t>
  </si>
  <si>
    <t>Cash &amp; Cash Equivalents</t>
  </si>
  <si>
    <t>Account Receivables</t>
  </si>
  <si>
    <t>Short-Term Investments</t>
  </si>
  <si>
    <t>Net Sales</t>
  </si>
  <si>
    <t>Gross Profit</t>
  </si>
  <si>
    <t>Operating Profit</t>
  </si>
  <si>
    <t xml:space="preserve">Pretax Profit </t>
  </si>
  <si>
    <t>Net Income</t>
  </si>
  <si>
    <t>Total Assets</t>
  </si>
  <si>
    <t>Total Shareholders Equity</t>
  </si>
  <si>
    <t>Debt Liabilities</t>
  </si>
  <si>
    <t>Total Liabilities</t>
  </si>
  <si>
    <t>Long Term Debt</t>
  </si>
  <si>
    <t>Interest Expense</t>
  </si>
  <si>
    <t>Operating Cash Flow</t>
  </si>
  <si>
    <t xml:space="preserve">Revenue </t>
  </si>
  <si>
    <t>PP&amp;E</t>
  </si>
  <si>
    <t>Number of Employees</t>
  </si>
  <si>
    <t>Sales</t>
  </si>
  <si>
    <t>Free Cash Flow (FCF)</t>
  </si>
  <si>
    <t>Short Term Debt</t>
  </si>
  <si>
    <t>Capital Expenditures</t>
  </si>
  <si>
    <t>Cash Dividends</t>
  </si>
  <si>
    <t>Dividend per Share</t>
  </si>
  <si>
    <t>Earning per Share (EPS)</t>
  </si>
  <si>
    <t xml:space="preserve">Stock Price </t>
  </si>
  <si>
    <t>Outstanding Shares</t>
  </si>
  <si>
    <t>Total Shareholder Equity</t>
  </si>
  <si>
    <t xml:space="preserve">Earnings </t>
  </si>
  <si>
    <t>EPS Growth</t>
  </si>
  <si>
    <t>(Total) Annual Dividends</t>
  </si>
  <si>
    <r>
      <t>Xem thêm :</t>
    </r>
    <r>
      <rPr>
        <sz val="11"/>
        <color theme="1"/>
        <rFont val="Calibri"/>
        <family val="2"/>
        <scheme val="minor"/>
      </rPr>
      <t> Để nâng cao kỹ năng cũng như kiến thức về phân tích báo cáo tài chính, các bạn tham khảo thêm tại :</t>
    </r>
  </si>
  <si>
    <t>Khóa học Phân tích Báo cáo tài chính online</t>
  </si>
  <si>
    <t>Xem thêm :</t>
  </si>
  <si>
    <t>Khóa học Phân tích báo cáo tài chính online</t>
  </si>
  <si>
    <r>
      <t>Xem thêm :</t>
    </r>
    <r>
      <rPr>
        <sz val="11"/>
        <color theme="1"/>
        <rFont val="Calibri"/>
        <family val="2"/>
        <scheme val="minor"/>
      </rPr>
      <t> Để nâng cao kỹ năng cũng như kiến thức về phân tích báo cáo tài chính, các bạn tham khảo thêm tại : </t>
    </r>
  </si>
  <si>
    <t>VJC</t>
  </si>
  <si>
    <t>Qúy 2-2020</t>
  </si>
  <si>
    <t>Qúy 2-2019</t>
  </si>
  <si>
    <t/>
  </si>
  <si>
    <t>I. Lưu chuyển tiền từ hoạt động kinh doanh</t>
  </si>
  <si>
    <t xml:space="preserve">    1. Lợi nhuận trước thuế</t>
  </si>
  <si>
    <t xml:space="preserve">    2. Điều chỉnh cho các khoản</t>
  </si>
  <si>
    <t xml:space="preserve">        - Khấu hao TSCĐ</t>
  </si>
  <si>
    <t xml:space="preserve">        - Các khoản dự phòng</t>
  </si>
  <si>
    <t xml:space="preserve">        - Lợi nhuận thuần từ đầu tư vào công ty liên kết</t>
  </si>
  <si>
    <t xml:space="preserve">        - Xóa sổ tài sản cố định (thuần)</t>
  </si>
  <si>
    <t xml:space="preserve">        - Lãi, lỗ chênh lệch tỷ giá hối đoái chưa thực hiện</t>
  </si>
  <si>
    <t xml:space="preserve">        - Lãi, lỗ từ thanh lý TSCĐ</t>
  </si>
  <si>
    <t xml:space="preserve">        - Lãi, lỗ từ hoạt động đầu tư</t>
  </si>
  <si>
    <t xml:space="preserve">        - Lãi tiền gửi</t>
  </si>
  <si>
    <t xml:space="preserve">        - Thu nhập lãi</t>
  </si>
  <si>
    <t xml:space="preserve">        - Chi phí lãi vay</t>
  </si>
  <si>
    <t xml:space="preserve">        - Các khoản chi trực tiếp từ lợi nhuận</t>
  </si>
  <si>
    <t xml:space="preserve">    3. Lợi nhuận từ hoạt động kinh doanh trước thay đổi vốn lưu động</t>
  </si>
  <si>
    <t xml:space="preserve">        - Tăng, giảm các khoản phải thu</t>
  </si>
  <si>
    <t xml:space="preserve">         - Tăng, giảm hàng tồn kho</t>
  </si>
  <si>
    <t xml:space="preserve">         - Tăng, giảm các khoản phải trả (Không kể lãi vay phải trả, thuế thu nhập doanh nghiệp phải nộp)</t>
  </si>
  <si>
    <t xml:space="preserve">        - Tăng giảm chi phí trả trước</t>
  </si>
  <si>
    <t xml:space="preserve">        - Tăng giảm tài sản ngắn hạn khác</t>
  </si>
  <si>
    <t xml:space="preserve">        - Tiền lãi vay phải trả</t>
  </si>
  <si>
    <t xml:space="preserve">        - Thuế thu nhập doanh nghiệp đã nộp</t>
  </si>
  <si>
    <t xml:space="preserve">        - Tiền thu khác từ hoạt động kinh doanh</t>
  </si>
  <si>
    <t xml:space="preserve">        - Tiền chi khác từ hoạt động kinh doanh</t>
  </si>
  <si>
    <t>II. Lưu chuyển tiền từ hoạt động đầu tư</t>
  </si>
  <si>
    <t xml:space="preserve">    2. Tiền thu từ thanh lý, nhượng bán TSCĐ và các tài sản dài hạn khác</t>
  </si>
  <si>
    <t xml:space="preserve">    3. Tiền chi cho vay, mua các công cụ nợ của đơn vị khác</t>
  </si>
  <si>
    <t xml:space="preserve">    4. Tiền thu hồi cho vay, bán lại các công cụ nợ của các đơn vị khác</t>
  </si>
  <si>
    <t xml:space="preserve">    5. Đầu tư góp vốn vào công ty liên doanh liên kết</t>
  </si>
  <si>
    <t xml:space="preserve">    6. Chi đầu tư ngắn hạn</t>
  </si>
  <si>
    <t xml:space="preserve">    7. Tiền chi đầu tư góp vốn vào đơn vị khác</t>
  </si>
  <si>
    <t xml:space="preserve">    8. Tiền thu hồi đầu tư góp vốn vào đơn vị khác</t>
  </si>
  <si>
    <t xml:space="preserve">    9. Lãi tiền gửi đã thu</t>
  </si>
  <si>
    <t xml:space="preserve">    10. Tiền thu lãi cho vay, cổ tức và lợi nhuận được chia</t>
  </si>
  <si>
    <t xml:space="preserve">    11. Tiền chi mua lại phần vốn góp của các cổ đông thiểu số</t>
  </si>
  <si>
    <t xml:space="preserve">    Lưu chuyển tiền thuần từ hoạt động đầu tư</t>
  </si>
  <si>
    <t>III. Lưu chuyển tiền từ hoạt động tài chính</t>
  </si>
  <si>
    <t xml:space="preserve">    1. Tiền thu từ phát hành cổ phiếu, nhận vốn góp của chủ sở hữu</t>
  </si>
  <si>
    <t xml:space="preserve">    2. Tiền chi trả vốn góp cho các chủ sở hữu, mua lại cổ phiếu của doanh nghiệp đã phát hành</t>
  </si>
  <si>
    <t xml:space="preserve">    3. Tiền vay ngắn hạn, dài hạn nhận được</t>
  </si>
  <si>
    <t xml:space="preserve">    4. Tiền chi trả nợ gốc vay</t>
  </si>
  <si>
    <t xml:space="preserve">    5. Tiền chi trả nợ thuê tài chính</t>
  </si>
  <si>
    <t xml:space="preserve">    6. Tiền chi khác từ hoạt động tài chính</t>
  </si>
  <si>
    <t xml:space="preserve">    7. Tiền chi trả từ cổ phần hóa</t>
  </si>
  <si>
    <t xml:space="preserve">    8. Cổ tức, lợi nhuận đã trả cho chủ sở hữu</t>
  </si>
  <si>
    <t xml:space="preserve">    9. Vốn góp của các cổ đông thiểu số vào các công ty con</t>
  </si>
  <si>
    <t xml:space="preserve">    10. Chi tiêu quỹ phúc lợi xã hội</t>
  </si>
  <si>
    <t xml:space="preserve">    Lưu chuyển tiền thuần từ hoạt động tài chính</t>
  </si>
  <si>
    <t>Lưu chuyển tiền thuần trong kỳ</t>
  </si>
  <si>
    <t>Tiền và tương đương tiền đầu kỳ</t>
  </si>
  <si>
    <t>Ảnh hưởng của thay đổi tỷ giá hối đoái quy đổi ngoại tệ</t>
  </si>
  <si>
    <t>Tiền và tương đương tiền cuối kỳ</t>
  </si>
  <si>
    <t>TÀI SẢN</t>
  </si>
  <si>
    <t xml:space="preserve">            1. Tiền</t>
  </si>
  <si>
    <t xml:space="preserve">            2. Các khoản tương đương tiền</t>
  </si>
  <si>
    <t xml:space="preserve">            1. Chứng khoán kinh doanh</t>
  </si>
  <si>
    <t xml:space="preserve">            2. Dự phòng giảm giá chứng khoán kinh doanh</t>
  </si>
  <si>
    <t xml:space="preserve">            3. Đầu tư nắm giữ đến ngày đáo hạn</t>
  </si>
  <si>
    <t xml:space="preserve">            1. Phải thu ngắn hạn của khách hàng</t>
  </si>
  <si>
    <t xml:space="preserve">            2. Trả trước cho người bán</t>
  </si>
  <si>
    <t xml:space="preserve">            3. Phải thu nội bộ ngắn hạn</t>
  </si>
  <si>
    <t xml:space="preserve">            4. Phải thu theo tiến độ hợp đồng xây dựng</t>
  </si>
  <si>
    <t xml:space="preserve">            5. Phải thu về cho vay ngắn hạn</t>
  </si>
  <si>
    <t xml:space="preserve">            6. Phải thu ngắn hạn khác</t>
  </si>
  <si>
    <t xml:space="preserve">            7. Dự phòng phải thu ngắn hạn khó đòi</t>
  </si>
  <si>
    <t xml:space="preserve">        IV. Tổng hàng tồn kho</t>
  </si>
  <si>
    <t xml:space="preserve">            1. Hàng tồn kho</t>
  </si>
  <si>
    <t xml:space="preserve">            2. Dự phòng giảm giá hàng tồn kho</t>
  </si>
  <si>
    <t xml:space="preserve">        V. Tài sản ngắn hạn khác</t>
  </si>
  <si>
    <t xml:space="preserve">            1. Chi phí trả trước ngắn hạn</t>
  </si>
  <si>
    <t xml:space="preserve">            2. Thuế giá trị gia tăng được khấu trừ</t>
  </si>
  <si>
    <t xml:space="preserve">            3. Thuế và các khoản phải thu Nhà nước</t>
  </si>
  <si>
    <t xml:space="preserve">            4. Giao dịch mua bán lại trái phiếu chính phủ</t>
  </si>
  <si>
    <t xml:space="preserve">            5. Tài sản ngắn hạn khác</t>
  </si>
  <si>
    <t xml:space="preserve">    B. Tài sản cố định và đầu tư dài hạn</t>
  </si>
  <si>
    <t xml:space="preserve">        I. Các khoản phải thu dài hạn</t>
  </si>
  <si>
    <t xml:space="preserve">            1. Phải thu dài hạn của khách hàng</t>
  </si>
  <si>
    <t xml:space="preserve">            2. Vốn kinh doanh tại các đơn vị trực thuộc</t>
  </si>
  <si>
    <t xml:space="preserve">            3. Phải thu dài hạn nội bộ</t>
  </si>
  <si>
    <t xml:space="preserve">            4. Phải thu về cho vay dài hạn</t>
  </si>
  <si>
    <t xml:space="preserve">            5. Phải thu dài hạn khác</t>
  </si>
  <si>
    <t xml:space="preserve">            6. Dự phòng phải thu dài hạn khó đòi</t>
  </si>
  <si>
    <t xml:space="preserve">            1. Tài sản cố định hữu hình</t>
  </si>
  <si>
    <t xml:space="preserve">                - Nguyên giá</t>
  </si>
  <si>
    <t xml:space="preserve">                - Giá trị hao mòn lũy kế</t>
  </si>
  <si>
    <t xml:space="preserve">            2. Tài sản cố định thuê tài chính</t>
  </si>
  <si>
    <t xml:space="preserve">            3. Tài sản cố định vô hình</t>
  </si>
  <si>
    <t xml:space="preserve">        III. Bất động sản đầu tư</t>
  </si>
  <si>
    <t xml:space="preserve">            - Nguyên giá</t>
  </si>
  <si>
    <t xml:space="preserve">            - Giá trị hao mòn lũy kế</t>
  </si>
  <si>
    <t xml:space="preserve">        IV. Tài sản dở dang dài hạn</t>
  </si>
  <si>
    <t xml:space="preserve">            1. Chi phí sản xuất, kinh doanh dở dang dài hạn</t>
  </si>
  <si>
    <t xml:space="preserve">            2. chi phí xây dựng cơ bản dở dang</t>
  </si>
  <si>
    <t xml:space="preserve">        V. Các khoản đầu tư tài chính dài hạn</t>
  </si>
  <si>
    <t xml:space="preserve">            1. Đầu tư vào công ty con</t>
  </si>
  <si>
    <t xml:space="preserve">            2. Đầu tư vào công ty liên kết, liên doanh</t>
  </si>
  <si>
    <t xml:space="preserve">            3. Đầu tư khác vào công cụ vốn</t>
  </si>
  <si>
    <t xml:space="preserve">            4. Dự phòng giảm giá đầu tư tài chính dài hạn</t>
  </si>
  <si>
    <t xml:space="preserve">            5. Đầu tư nắm giữ đến ngày đáo hạn</t>
  </si>
  <si>
    <t xml:space="preserve">        VI. Tổng tài sản dài hạn khác</t>
  </si>
  <si>
    <t xml:space="preserve">            1. Chi phí trả trước dài hạn</t>
  </si>
  <si>
    <t xml:space="preserve">            2. Tài sản Thuế thu nhập hoãn lại</t>
  </si>
  <si>
    <t xml:space="preserve">            3. Tài sản dài hạn khác</t>
  </si>
  <si>
    <t xml:space="preserve">        VII. Lợi thế thương mại</t>
  </si>
  <si>
    <t>NGUỒN VỐN</t>
  </si>
  <si>
    <t xml:space="preserve">            1. Vay và nợ thuê tài chính ngắn hạn</t>
  </si>
  <si>
    <t xml:space="preserve">            2. Vay và nợ dài hạn đến hạn phải trả</t>
  </si>
  <si>
    <t xml:space="preserve">            3. Phải trả người bán ngắn hạn</t>
  </si>
  <si>
    <t xml:space="preserve">            4. Người mua trả tiền trước</t>
  </si>
  <si>
    <t xml:space="preserve">            5. Thuế và các khoản phải nộp nhà nước</t>
  </si>
  <si>
    <t xml:space="preserve">            6. Phải trả người lao động</t>
  </si>
  <si>
    <t xml:space="preserve">            7. Chi phí phải trả ngắn hạn</t>
  </si>
  <si>
    <t xml:space="preserve">            8. Phải trả nội bộ ngắn hạn</t>
  </si>
  <si>
    <t xml:space="preserve">            9. Phải trả theo tiến độ kế hoạch hợp đồng xây dựng</t>
  </si>
  <si>
    <t xml:space="preserve">            10. Doanh thu chưa thực hiện ngắn hạn</t>
  </si>
  <si>
    <t xml:space="preserve">            11. Phải trả ngắn hạn khác</t>
  </si>
  <si>
    <t xml:space="preserve">            12. Dự phòng phải trả ngắn hạn</t>
  </si>
  <si>
    <t xml:space="preserve">            13. Quỹ khen thưởng phúc lợi</t>
  </si>
  <si>
    <t xml:space="preserve">            14. Quỹ bình ổn giá</t>
  </si>
  <si>
    <t xml:space="preserve">            15. Giao dịch mua bán lại trái phiếu chính phủ</t>
  </si>
  <si>
    <t xml:space="preserve">            1. Phải trả người bán dài hạn</t>
  </si>
  <si>
    <t xml:space="preserve">            2. Chi phí phải trả dài hạn</t>
  </si>
  <si>
    <t xml:space="preserve">            3. Phải trả nội bộ về vốn kinh doanh</t>
  </si>
  <si>
    <t xml:space="preserve">            4. Phải trả nội bộ dài hạn</t>
  </si>
  <si>
    <t xml:space="preserve">            5. Phải trả dài hạn khác</t>
  </si>
  <si>
    <t xml:space="preserve">            6. Vay và nợ thuê tài chính dài hạn</t>
  </si>
  <si>
    <t xml:space="preserve">            7. Trái phiếu chuyển đổi</t>
  </si>
  <si>
    <t xml:space="preserve">            8. Thuế thu nhập hoãn lại phải trả</t>
  </si>
  <si>
    <t xml:space="preserve">            9. Dự phòng trợ cấp mất việc làm</t>
  </si>
  <si>
    <t xml:space="preserve">            10. Dự phòng phải trả dài hạn</t>
  </si>
  <si>
    <t xml:space="preserve">            11. Doanh thu chưa thực hiện dài hạn</t>
  </si>
  <si>
    <t xml:space="preserve">            12. Quỹ phát triển khoa học và công nghệ</t>
  </si>
  <si>
    <t xml:space="preserve">    B. Nguồn vốn chủ sở hữu</t>
  </si>
  <si>
    <t xml:space="preserve">            1. Vốn đầu tư của chủ sở hữu</t>
  </si>
  <si>
    <t xml:space="preserve">            2. Thặng dư vốn cổ phần</t>
  </si>
  <si>
    <t xml:space="preserve">            3. Quyền chọn chuyển đổi trái phiếu</t>
  </si>
  <si>
    <t xml:space="preserve">            4. Vốn khác của chủ sở hữu</t>
  </si>
  <si>
    <t xml:space="preserve">            5. Cổ phiếu quỹ</t>
  </si>
  <si>
    <t xml:space="preserve">            6. Chênh lệch đánh giá lại tài sản</t>
  </si>
  <si>
    <t xml:space="preserve">            7. Chênh lệch tỷ giá hối đoái</t>
  </si>
  <si>
    <t xml:space="preserve">            8. Quỹ đầu tư phát triển</t>
  </si>
  <si>
    <t xml:space="preserve">            9. Quỹ dự phòng tài chính</t>
  </si>
  <si>
    <t xml:space="preserve">            10. Quỹ khác thuộc vốn chủ sở hữu</t>
  </si>
  <si>
    <t xml:space="preserve">            11. Lợi nhuận sau thuế chưa phân phối</t>
  </si>
  <si>
    <t xml:space="preserve">                - LNST chưa phân phối lũy kế đến cuối kỳ trước</t>
  </si>
  <si>
    <t xml:space="preserve">                - LNST chưa phân phối kỳ này</t>
  </si>
  <si>
    <t xml:space="preserve">            12. Nguồn vốn đầu tư xây dựng cơ bản</t>
  </si>
  <si>
    <t xml:space="preserve">            13. Quỹ hỗ trợ sắp xếp doanh nghiệp</t>
  </si>
  <si>
    <t xml:space="preserve">            14. Lợi ích của cổ đông không kiểm soát</t>
  </si>
  <si>
    <t xml:space="preserve">        II. Nguồn kinh phí và quỹ khác</t>
  </si>
  <si>
    <t xml:space="preserve">            1. Nguồn kinh phí </t>
  </si>
  <si>
    <t xml:space="preserve">            2. Nguồn kinh phí đã hình thành tài sản cố định</t>
  </si>
  <si>
    <t xml:space="preserve">            3. Quỹ dự phòng trợ cấp mất việc làm</t>
  </si>
  <si>
    <t>TỔNG CỘNG NGUỒN VỐN</t>
  </si>
  <si>
    <t>2. Các khoản giảm trừ doanh thu</t>
  </si>
  <si>
    <t>4. Giá vốn hàng bán</t>
  </si>
  <si>
    <t>6. Doanh thu hoạt động tài chính</t>
  </si>
  <si>
    <t>7. Chi phí tài chính</t>
  </si>
  <si>
    <t>8. Phần lợi nhuận hoặc lỗ trong công ty liên kết liên doanh</t>
  </si>
  <si>
    <t>9. Chi phí bán hàng</t>
  </si>
  <si>
    <t>10. Chi phí quản lý doanh nghiệp</t>
  </si>
  <si>
    <t>12. Thu nhập khác</t>
  </si>
  <si>
    <t>13. Chi phí khác</t>
  </si>
  <si>
    <t>14. Lợi nhuận khác (12)-(13)</t>
  </si>
  <si>
    <t>16. Chi phí thuế TNDN hiện hành</t>
  </si>
  <si>
    <t>17. Chi phí thuế TNDN hoãn lại</t>
  </si>
  <si>
    <t>18. Chi phí thuế TNDN (16)+(17)</t>
  </si>
  <si>
    <t>20. Lợi nhuận sau thuế của cổ đông không kiểm soát</t>
  </si>
  <si>
    <t>21. Lợi nhuận sau thuế của cổ đông của công ty mẹ (19)-(20)</t>
  </si>
  <si>
    <t>Năm</t>
  </si>
  <si>
    <t>Cash Dividend</t>
  </si>
  <si>
    <t>Stock Dividend</t>
  </si>
  <si>
    <t>Retention Ratio</t>
  </si>
  <si>
    <t>Dividend Yield</t>
  </si>
  <si>
    <t>Total Stock Return</t>
  </si>
  <si>
    <t>Capital Gains Yield</t>
  </si>
  <si>
    <t>Payout Ratio</t>
  </si>
  <si>
    <t xml:space="preserve">PHÂN TÍCH BÁO CÁO TÀI CHÍNH CÔNG TY  CỔ PHẦN HÀNG KHÔNG VIETJET </t>
  </si>
  <si>
    <t>CÔNG TY  CỔ PHẦN HÀNG KHÔNG VIETJET ( VJC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</si>
</sst>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* #,##0.0_);_(* \(#,##0.0\);_(* &quot;-&quot;??_);_(@_)"/>
    <numFmt numFmtId="167" formatCode="0_);\(0\)"/>
    <numFmt numFmtId="168" formatCode="_(* #,##0.00000000_);_(* \(#,##0.000000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4"/>
      <color rgb="FFC0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6"/>
      <color rgb="FFC00000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4"/>
      <color rgb="FFC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9" fillId="0" borderId="0" applyNumberFormat="0" applyFill="0" applyBorder="0" applyAlignment="0" applyProtection="0"/>
  </cellStyleXfs>
  <cellXfs count="116">
    <xf numFmtId="0" fontId="0" fillId="0" borderId="0" xfId="0"/>
    <xf numFmtId="0" fontId="2" fillId="2" borderId="0" xfId="0" applyFont="1" applyFill="1"/>
    <xf numFmtId="164" fontId="2" fillId="2" borderId="0" xfId="2" applyNumberFormat="1" applyFont="1" applyFill="1"/>
    <xf numFmtId="164" fontId="0" fillId="0" borderId="0" xfId="2" applyNumberFormat="1" applyFont="1"/>
    <xf numFmtId="168" fontId="0" fillId="0" borderId="0" xfId="2" applyNumberFormat="1" applyFont="1"/>
    <xf numFmtId="164" fontId="0" fillId="0" borderId="1" xfId="2" applyNumberFormat="1" applyFont="1" applyBorder="1"/>
    <xf numFmtId="164" fontId="0" fillId="0" borderId="1" xfId="2" applyNumberFormat="1" applyFont="1" applyBorder="1" applyAlignment="1">
      <alignment horizontal="right"/>
    </xf>
    <xf numFmtId="167" fontId="0" fillId="0" borderId="1" xfId="2" applyNumberFormat="1" applyFont="1" applyBorder="1" applyAlignment="1">
      <alignment horizontal="right"/>
    </xf>
    <xf numFmtId="0" fontId="8" fillId="0" borderId="0" xfId="0" applyFont="1"/>
    <xf numFmtId="164" fontId="8" fillId="0" borderId="0" xfId="2" applyNumberFormat="1" applyFont="1"/>
    <xf numFmtId="43" fontId="0" fillId="0" borderId="0" xfId="2" applyFont="1"/>
    <xf numFmtId="166" fontId="0" fillId="0" borderId="0" xfId="2" applyNumberFormat="1" applyFont="1"/>
    <xf numFmtId="0" fontId="10" fillId="0" borderId="0" xfId="3" applyFont="1"/>
    <xf numFmtId="164" fontId="0" fillId="0" borderId="0" xfId="2" applyNumberFormat="1" applyFont="1" applyFill="1"/>
    <xf numFmtId="0" fontId="0" fillId="0" borderId="0" xfId="0" applyFill="1"/>
    <xf numFmtId="164" fontId="0" fillId="0" borderId="0" xfId="0" applyNumberFormat="1"/>
    <xf numFmtId="0" fontId="0" fillId="0" borderId="0" xfId="0" applyAlignment="1">
      <alignment horizontal="center" vertical="center"/>
    </xf>
    <xf numFmtId="9" fontId="3" fillId="0" borderId="0" xfId="1" applyFont="1"/>
    <xf numFmtId="9" fontId="0" fillId="0" borderId="0" xfId="1" applyFont="1"/>
    <xf numFmtId="0" fontId="0" fillId="0" borderId="0" xfId="2" applyNumberFormat="1" applyFont="1"/>
    <xf numFmtId="9" fontId="0" fillId="0" borderId="0" xfId="1" applyNumberFormat="1" applyFont="1"/>
    <xf numFmtId="10" fontId="0" fillId="0" borderId="0" xfId="1" applyNumberFormat="1" applyFont="1"/>
    <xf numFmtId="43" fontId="0" fillId="0" borderId="0" xfId="2" applyNumberFormat="1" applyFont="1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164" fontId="0" fillId="5" borderId="1" xfId="2" applyNumberFormat="1" applyFont="1" applyFill="1" applyBorder="1" applyAlignment="1">
      <alignment horizontal="center" vertical="center" wrapText="1"/>
    </xf>
    <xf numFmtId="164" fontId="0" fillId="5" borderId="3" xfId="2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164" fontId="0" fillId="0" borderId="0" xfId="2" applyNumberFormat="1" applyFont="1" applyAlignment="1">
      <alignment wrapText="1"/>
    </xf>
    <xf numFmtId="0" fontId="0" fillId="5" borderId="14" xfId="0" applyFill="1" applyBorder="1" applyAlignment="1">
      <alignment horizontal="center" vertical="center"/>
    </xf>
    <xf numFmtId="164" fontId="0" fillId="6" borderId="0" xfId="0" applyNumberFormat="1" applyFill="1" applyBorder="1" applyAlignment="1">
      <alignment horizontal="center" vertical="center"/>
    </xf>
    <xf numFmtId="164" fontId="0" fillId="6" borderId="14" xfId="0" applyNumberFormat="1" applyFill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43" fontId="0" fillId="6" borderId="14" xfId="2" applyFont="1" applyFill="1" applyBorder="1" applyAlignment="1">
      <alignment horizontal="left" vertical="top"/>
    </xf>
    <xf numFmtId="10" fontId="0" fillId="6" borderId="9" xfId="0" applyNumberFormat="1" applyFill="1" applyBorder="1" applyAlignment="1">
      <alignment horizontal="center" vertical="center"/>
    </xf>
    <xf numFmtId="164" fontId="0" fillId="5" borderId="5" xfId="2" applyNumberFormat="1" applyFont="1" applyFill="1" applyBorder="1" applyAlignment="1">
      <alignment horizontal="center" vertical="center"/>
    </xf>
    <xf numFmtId="9" fontId="0" fillId="6" borderId="12" xfId="1" applyFont="1" applyFill="1" applyBorder="1" applyAlignment="1">
      <alignment horizontal="center" vertical="center"/>
    </xf>
    <xf numFmtId="9" fontId="0" fillId="6" borderId="5" xfId="1" applyFont="1" applyFill="1" applyBorder="1" applyAlignment="1">
      <alignment horizontal="center" vertical="center"/>
    </xf>
    <xf numFmtId="43" fontId="0" fillId="6" borderId="5" xfId="2" applyFont="1" applyFill="1" applyBorder="1" applyAlignment="1">
      <alignment horizontal="left" vertical="top"/>
    </xf>
    <xf numFmtId="0" fontId="0" fillId="6" borderId="11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2" borderId="0" xfId="0" applyFill="1"/>
    <xf numFmtId="164" fontId="0" fillId="2" borderId="0" xfId="2" applyNumberFormat="1" applyFont="1" applyFill="1"/>
    <xf numFmtId="0" fontId="11" fillId="2" borderId="0" xfId="0" applyFont="1" applyFill="1"/>
    <xf numFmtId="164" fontId="11" fillId="2" borderId="0" xfId="2" applyNumberFormat="1" applyFont="1" applyFill="1"/>
    <xf numFmtId="164" fontId="3" fillId="0" borderId="0" xfId="2" applyNumberFormat="1" applyFont="1" applyFill="1"/>
    <xf numFmtId="0" fontId="3" fillId="0" borderId="0" xfId="0" applyFont="1" applyFill="1"/>
    <xf numFmtId="0" fontId="12" fillId="2" borderId="0" xfId="0" applyFont="1" applyFill="1" applyAlignment="1"/>
    <xf numFmtId="0" fontId="3" fillId="0" borderId="0" xfId="0" applyFont="1"/>
    <xf numFmtId="9" fontId="0" fillId="0" borderId="0" xfId="1" applyFont="1" applyFill="1"/>
    <xf numFmtId="9" fontId="0" fillId="0" borderId="0" xfId="2" applyNumberFormat="1" applyFont="1"/>
    <xf numFmtId="9" fontId="0" fillId="0" borderId="0" xfId="0" applyNumberFormat="1"/>
    <xf numFmtId="0" fontId="13" fillId="0" borderId="0" xfId="3" applyFont="1"/>
    <xf numFmtId="0" fontId="14" fillId="0" borderId="0" xfId="0" applyFont="1"/>
    <xf numFmtId="164" fontId="0" fillId="0" borderId="0" xfId="0" applyNumberFormat="1" applyFill="1"/>
    <xf numFmtId="0" fontId="0" fillId="0" borderId="0" xfId="0" applyProtection="1">
      <protection hidden="1"/>
    </xf>
    <xf numFmtId="0" fontId="0" fillId="0" borderId="0" xfId="0" applyBorder="1" applyProtection="1">
      <protection hidden="1"/>
    </xf>
    <xf numFmtId="0" fontId="7" fillId="0" borderId="0" xfId="0" applyFont="1" applyAlignment="1" applyProtection="1">
      <protection hidden="1"/>
    </xf>
    <xf numFmtId="0" fontId="14" fillId="0" borderId="0" xfId="0" applyFont="1" applyProtection="1">
      <protection hidden="1"/>
    </xf>
    <xf numFmtId="164" fontId="0" fillId="0" borderId="0" xfId="2" applyNumberFormat="1" applyFont="1" applyProtection="1">
      <protection hidden="1"/>
    </xf>
    <xf numFmtId="164" fontId="0" fillId="0" borderId="0" xfId="2" applyNumberFormat="1" applyFont="1" applyBorder="1" applyProtection="1">
      <protection hidden="1"/>
    </xf>
    <xf numFmtId="164" fontId="5" fillId="4" borderId="6" xfId="2" applyNumberFormat="1" applyFont="1" applyFill="1" applyBorder="1" applyProtection="1">
      <protection hidden="1"/>
    </xf>
    <xf numFmtId="0" fontId="0" fillId="4" borderId="13" xfId="0" applyFill="1" applyBorder="1" applyProtection="1">
      <protection hidden="1"/>
    </xf>
    <xf numFmtId="0" fontId="3" fillId="0" borderId="7" xfId="0" applyFont="1" applyBorder="1" applyAlignment="1" applyProtection="1">
      <alignment horizontal="center"/>
      <protection hidden="1"/>
    </xf>
    <xf numFmtId="164" fontId="5" fillId="4" borderId="8" xfId="2" applyNumberFormat="1" applyFont="1" applyFill="1" applyBorder="1" applyProtection="1">
      <protection hidden="1"/>
    </xf>
    <xf numFmtId="0" fontId="0" fillId="4" borderId="0" xfId="0" applyFill="1" applyBorder="1" applyProtection="1"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13" fillId="0" borderId="0" xfId="3" applyFont="1" applyProtection="1">
      <protection hidden="1"/>
    </xf>
    <xf numFmtId="164" fontId="5" fillId="4" borderId="10" xfId="2" applyNumberFormat="1" applyFont="1" applyFill="1" applyBorder="1" applyProtection="1">
      <protection hidden="1"/>
    </xf>
    <xf numFmtId="0" fontId="0" fillId="4" borderId="12" xfId="0" applyFill="1" applyBorder="1" applyProtection="1">
      <protection hidden="1"/>
    </xf>
    <xf numFmtId="0" fontId="3" fillId="0" borderId="11" xfId="0" applyFont="1" applyBorder="1" applyAlignment="1" applyProtection="1">
      <alignment horizontal="center"/>
      <protection hidden="1"/>
    </xf>
    <xf numFmtId="164" fontId="4" fillId="0" borderId="0" xfId="2" applyNumberFormat="1" applyFont="1" applyAlignment="1" applyProtection="1">
      <alignment horizontal="center"/>
      <protection hidden="1"/>
    </xf>
    <xf numFmtId="164" fontId="4" fillId="0" borderId="0" xfId="2" applyNumberFormat="1" applyFont="1" applyBorder="1" applyAlignment="1" applyProtection="1">
      <alignment horizontal="center"/>
      <protection hidden="1"/>
    </xf>
    <xf numFmtId="0" fontId="0" fillId="0" borderId="2" xfId="0" applyBorder="1" applyProtection="1">
      <protection hidden="1"/>
    </xf>
    <xf numFmtId="0" fontId="6" fillId="4" borderId="1" xfId="0" applyFont="1" applyFill="1" applyBorder="1" applyProtection="1">
      <protection hidden="1"/>
    </xf>
    <xf numFmtId="164" fontId="0" fillId="0" borderId="1" xfId="2" applyNumberFormat="1" applyFont="1" applyBorder="1" applyAlignment="1" applyProtection="1">
      <alignment horizontal="center" vertical="center"/>
      <protection hidden="1"/>
    </xf>
    <xf numFmtId="164" fontId="0" fillId="0" borderId="0" xfId="2" applyNumberFormat="1" applyFont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vertical="center"/>
      <protection hidden="1"/>
    </xf>
    <xf numFmtId="0" fontId="0" fillId="0" borderId="10" xfId="0" applyBorder="1" applyProtection="1">
      <protection hidden="1"/>
    </xf>
    <xf numFmtId="0" fontId="6" fillId="4" borderId="5" xfId="0" applyFont="1" applyFill="1" applyBorder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0" fillId="0" borderId="0" xfId="0" applyFill="1" applyBorder="1" applyAlignment="1" applyProtection="1">
      <alignment vertical="center" wrapText="1"/>
      <protection hidden="1"/>
    </xf>
    <xf numFmtId="0" fontId="0" fillId="0" borderId="0" xfId="0" applyFill="1" applyBorder="1" applyAlignment="1" applyProtection="1">
      <alignment vertical="center"/>
      <protection hidden="1"/>
    </xf>
    <xf numFmtId="9" fontId="0" fillId="0" borderId="1" xfId="1" applyFont="1" applyBorder="1" applyAlignment="1" applyProtection="1">
      <alignment horizontal="center" vertical="center"/>
      <protection hidden="1"/>
    </xf>
    <xf numFmtId="0" fontId="3" fillId="0" borderId="0" xfId="0" applyFont="1" applyProtection="1">
      <protection hidden="1"/>
    </xf>
    <xf numFmtId="0" fontId="10" fillId="0" borderId="0" xfId="3" applyFont="1" applyProtection="1">
      <protection hidden="1"/>
    </xf>
    <xf numFmtId="164" fontId="15" fillId="0" borderId="0" xfId="2" applyNumberFormat="1" applyFont="1"/>
    <xf numFmtId="0" fontId="2" fillId="2" borderId="10" xfId="0" applyFont="1" applyFill="1" applyBorder="1" applyAlignment="1" applyProtection="1">
      <alignment horizontal="center"/>
      <protection hidden="1"/>
    </xf>
    <xf numFmtId="0" fontId="2" fillId="2" borderId="12" xfId="0" applyFont="1" applyFill="1" applyBorder="1" applyAlignment="1" applyProtection="1">
      <alignment horizontal="center"/>
      <protection hidden="1"/>
    </xf>
    <xf numFmtId="0" fontId="2" fillId="2" borderId="11" xfId="0" applyFont="1" applyFill="1" applyBorder="1" applyAlignment="1" applyProtection="1">
      <alignment horizont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/>
      <protection hidden="1"/>
    </xf>
    <xf numFmtId="0" fontId="2" fillId="2" borderId="3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10" fontId="0" fillId="0" borderId="6" xfId="1" applyNumberFormat="1" applyFont="1" applyBorder="1" applyAlignment="1" applyProtection="1">
      <alignment horizontal="center" vertical="center"/>
      <protection hidden="1"/>
    </xf>
    <xf numFmtId="10" fontId="0" fillId="0" borderId="7" xfId="1" applyNumberFormat="1" applyFont="1" applyBorder="1" applyAlignment="1" applyProtection="1">
      <alignment horizontal="center" vertical="center"/>
      <protection hidden="1"/>
    </xf>
    <xf numFmtId="10" fontId="0" fillId="0" borderId="8" xfId="1" applyNumberFormat="1" applyFont="1" applyBorder="1" applyAlignment="1" applyProtection="1">
      <alignment horizontal="center" vertical="center"/>
      <protection hidden="1"/>
    </xf>
    <xf numFmtId="10" fontId="0" fillId="0" borderId="9" xfId="1" applyNumberFormat="1" applyFont="1" applyBorder="1" applyAlignment="1" applyProtection="1">
      <alignment horizontal="center" vertical="center"/>
      <protection hidden="1"/>
    </xf>
    <xf numFmtId="10" fontId="0" fillId="0" borderId="10" xfId="1" applyNumberFormat="1" applyFont="1" applyBorder="1" applyAlignment="1" applyProtection="1">
      <alignment horizontal="center" vertical="center"/>
      <protection hidden="1"/>
    </xf>
    <xf numFmtId="10" fontId="0" fillId="0" borderId="11" xfId="1" applyNumberFormat="1" applyFont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/>
      <protection hidden="1"/>
    </xf>
    <xf numFmtId="10" fontId="0" fillId="0" borderId="6" xfId="0" applyNumberFormat="1" applyBorder="1" applyAlignment="1" applyProtection="1">
      <alignment horizontal="center" vertical="center"/>
      <protection hidden="1"/>
    </xf>
    <xf numFmtId="10" fontId="0" fillId="0" borderId="7" xfId="0" applyNumberFormat="1" applyBorder="1" applyAlignment="1" applyProtection="1">
      <alignment horizontal="center" vertical="center"/>
      <protection hidden="1"/>
    </xf>
    <xf numFmtId="10" fontId="0" fillId="0" borderId="8" xfId="0" applyNumberFormat="1" applyBorder="1" applyAlignment="1" applyProtection="1">
      <alignment horizontal="center" vertical="center"/>
      <protection hidden="1"/>
    </xf>
    <xf numFmtId="10" fontId="0" fillId="0" borderId="9" xfId="0" applyNumberFormat="1" applyBorder="1" applyAlignment="1" applyProtection="1">
      <alignment horizontal="center" vertical="center"/>
      <protection hidden="1"/>
    </xf>
    <xf numFmtId="10" fontId="0" fillId="0" borderId="10" xfId="0" applyNumberFormat="1" applyBorder="1" applyAlignment="1" applyProtection="1">
      <alignment horizontal="center" vertical="center"/>
      <protection hidden="1"/>
    </xf>
    <xf numFmtId="10" fontId="0" fillId="0" borderId="11" xfId="0" applyNumberFormat="1" applyBorder="1" applyAlignment="1" applyProtection="1">
      <alignment horizontal="center" vertical="center"/>
      <protection hidden="1"/>
    </xf>
    <xf numFmtId="10" fontId="0" fillId="0" borderId="1" xfId="1" applyNumberFormat="1" applyFont="1" applyBorder="1" applyAlignment="1" applyProtection="1">
      <alignment horizontal="center" vertical="center"/>
      <protection hidden="1"/>
    </xf>
    <xf numFmtId="9" fontId="0" fillId="0" borderId="1" xfId="1" applyFont="1" applyBorder="1" applyAlignment="1" applyProtection="1">
      <alignment horizontal="center" vertical="center"/>
      <protection hidden="1"/>
    </xf>
    <xf numFmtId="3" fontId="0" fillId="0" borderId="1" xfId="0" applyNumberFormat="1" applyBorder="1" applyAlignment="1" applyProtection="1">
      <alignment horizontal="center" vertical="center"/>
      <protection hidden="1"/>
    </xf>
    <xf numFmtId="165" fontId="0" fillId="0" borderId="1" xfId="1" applyNumberFormat="1" applyFont="1" applyBorder="1" applyAlignment="1" applyProtection="1">
      <alignment horizontal="center" vertical="center"/>
      <protection hidden="1"/>
    </xf>
  </cellXfs>
  <cellStyles count="4">
    <cellStyle name="Comma" xfId="2" builtinId="3"/>
    <cellStyle name="Hyperlink" xfId="3" builtinId="8"/>
    <cellStyle name="Normal" xfId="0" builtinId="0"/>
    <cellStyle name="Percent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/>
              <a:t>DOANH</a:t>
            </a:r>
            <a:r>
              <a:rPr lang="en-US" sz="1400" baseline="0"/>
              <a:t> THU 2019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3F11-425C-9238-C7788FD5E588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3F11-425C-9238-C7788FD5E588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3F11-425C-9238-C7788FD5E588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3F11-425C-9238-C7788FD5E588}"/>
              </c:ext>
            </c:extLst>
          </c:dPt>
          <c:cat>
            <c:strRef>
              <c:f>BIEUDO!$C$6:$F$6</c:f>
              <c:strCache>
                <c:ptCount val="4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</c:strCache>
            </c:strRef>
          </c:cat>
          <c:val>
            <c:numRef>
              <c:f>BIEUDO!$C$7:$F$7</c:f>
              <c:numCache>
                <c:formatCode>_(* #,##0_);_(* \(#,##0\);_(* "-"??_);_(@_)</c:formatCode>
                <c:ptCount val="4"/>
                <c:pt idx="0">
                  <c:v>12712852102754</c:v>
                </c:pt>
                <c:pt idx="1">
                  <c:v>18453063267284</c:v>
                </c:pt>
                <c:pt idx="2">
                  <c:v>13636768648167</c:v>
                </c:pt>
                <c:pt idx="3">
                  <c:v>10919682134602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F11-425C-9238-C7788FD5E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REPORT!$G$25</c:f>
          <c:strCache>
            <c:ptCount val="1"/>
            <c:pt idx="0">
              <c:v>Khả năng sinh lợi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REPORT!$G$26:$L$26</c15:sqref>
                  </c15:fullRef>
                </c:ext>
              </c:extLst>
              <c:f>(REPORT!$G$26,REPORT!$I$26,REPORT!$K$26)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REPORT!$G$27:$L$27</c15:sqref>
                  </c15:fullRef>
                </c:ext>
              </c:extLst>
              <c:f>(REPORT!$G$27,REPORT!$I$27,REPORT!$K$27)</c:f>
              <c:numCache>
                <c:formatCode>0.00%</c:formatCode>
                <c:ptCount val="3"/>
                <c:pt idx="0">
                  <c:v>2.196827460849551E-2</c:v>
                </c:pt>
                <c:pt idx="1">
                  <c:v>7.0906673243232257E-2</c:v>
                </c:pt>
                <c:pt idx="2">
                  <c:v>3.4459930958123421E-2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D9-4833-9F18-CD1226DCFAE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REPORT!$G$26:$L$26</c15:sqref>
                  </c15:fullRef>
                </c:ext>
              </c:extLst>
              <c:f>(REPORT!$G$26,REPORT!$I$26,REPORT!$K$26)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REPORT!$G$28:$L$28</c15:sqref>
                  </c15:fullRef>
                </c:ext>
              </c:extLst>
              <c:f>(REPORT!$G$28,REPORT!$I$28,REPORT!$K$28)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ABD9-4833-9F18-CD1226DCFAE4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REPORT!$G$26:$L$26</c15:sqref>
                  </c15:fullRef>
                </c:ext>
              </c:extLst>
              <c:f>(REPORT!$G$26,REPORT!$I$26,REPORT!$K$26)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REPORT!$G$29:$L$29</c15:sqref>
                  </c15:fullRef>
                </c:ext>
              </c:extLst>
              <c:f>(REPORT!$G$29,REPORT!$I$29,REPORT!$K$29)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ABD9-4833-9F18-CD1226DCFAE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REPORT!$G$26:$L$26</c15:sqref>
                  </c15:fullRef>
                </c:ext>
              </c:extLst>
              <c:f>(REPORT!$G$26,REPORT!$I$26,REPORT!$K$26)</c:f>
              <c:strCache>
                <c:ptCount val="3"/>
                <c:pt idx="0">
                  <c:v>ROA</c:v>
                </c:pt>
                <c:pt idx="1">
                  <c:v>ROE</c:v>
                </c:pt>
                <c:pt idx="2">
                  <c:v>ROCE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REPORT!$G$30:$L$30</c15:sqref>
                  </c15:fullRef>
                </c:ext>
              </c:extLst>
              <c:f>(REPORT!$G$30,REPORT!$I$30,REPORT!$K$30)</c:f>
              <c:numCache>
                <c:formatCode>0.00%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3-ABD9-4833-9F18-CD1226DCF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30800"/>
        <c:axId val="-1321633520"/>
      </c:barChart>
      <c:catAx>
        <c:axId val="-132163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3520"/>
        <c:crosses val="autoZero"/>
        <c:auto val="1"/>
        <c:lblAlgn val="ctr"/>
        <c:lblOffset val="100"/>
        <c:noMultiLvlLbl val="0"/>
      </c:catAx>
      <c:valAx>
        <c:axId val="-1321633520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0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REPORT!$G$32</c:f>
          <c:strCache>
            <c:ptCount val="1"/>
            <c:pt idx="0">
              <c:v>Tỷ lệ nợ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REPORT!$G$34:$N$34</c15:sqref>
                  </c15:fullRef>
                </c:ext>
              </c:extLst>
              <c:f>(REPORT!$G$34,REPORT!$I$34,REPORT!$K$34,REPORT!$M$34)</c:f>
              <c:numCache>
                <c:formatCode>0.00%</c:formatCode>
                <c:ptCount val="4"/>
                <c:pt idx="0">
                  <c:v>0.69018043572376608</c:v>
                </c:pt>
                <c:pt idx="1">
                  <c:v>2.2276851280715251</c:v>
                </c:pt>
                <c:pt idx="2">
                  <c:v>0.98235159255294591</c:v>
                </c:pt>
                <c:pt idx="3" formatCode="0%">
                  <c:v>-0.12667397456175461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7C-4E7C-B54A-224399FC242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REPORT!$G$35:$N$35</c15:sqref>
                  </c15:fullRef>
                </c:ext>
              </c:extLst>
              <c:f>(REPORT!$G$35,REPORT!$I$35,REPORT!$K$35,REPORT!$M$35)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D7C-4E7C-B54A-224399FC242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REPORT!$G$36:$N$36</c15:sqref>
                  </c15:fullRef>
                </c:ext>
              </c:extLst>
              <c:f>(REPORT!$G$36,REPORT!$I$36,REPORT!$K$36,REPORT!$M$36)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2D7C-4E7C-B54A-224399FC242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REPORT!$G$37:$N$37</c15:sqref>
                  </c15:fullRef>
                </c:ext>
              </c:extLst>
              <c:f>(REPORT!$G$37,REPORT!$I$37,REPORT!$K$37,REPORT!$M$37)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2D7C-4E7C-B54A-224399FC242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REPORT!$G$38:$N$38</c15:sqref>
                  </c15:fullRef>
                </c:ext>
              </c:extLst>
              <c:f>(REPORT!$G$38,REPORT!$I$38,REPORT!$K$38,REPORT!$M$38)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2D7C-4E7C-B54A-224399FC242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REPORT!$G$39:$N$39</c15:sqref>
                  </c15:fullRef>
                </c:ext>
              </c:extLst>
              <c:f>(REPORT!$G$39,REPORT!$I$39,REPORT!$K$39,REPORT!$M$39)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2D7C-4E7C-B54A-224399FC2422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REPORT!$G$33:$N$33</c15:sqref>
                  </c15:fullRef>
                </c:ext>
              </c:extLst>
              <c:f>(REPORT!$G$33,REPORT!$I$33,REPORT!$K$33,REPORT!$M$33)</c:f>
              <c:strCache>
                <c:ptCount val="4"/>
                <c:pt idx="0">
                  <c:v>Tỷ lệ nợ/tổng TS</c:v>
                </c:pt>
                <c:pt idx="1">
                  <c:v>Tỷ lệ nợ/VCSH</c:v>
                </c:pt>
                <c:pt idx="2">
                  <c:v>Tỷ suất vốn hóa</c:v>
                </c:pt>
                <c:pt idx="3">
                  <c:v>Tỷ lệ dòng tiền/nợ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REPORT!$G$40:$N$40</c15:sqref>
                  </c15:fullRef>
                </c:ext>
              </c:extLst>
              <c:f>(REPORT!$G$40,REPORT!$I$40,REPORT!$K$40,REPORT!$M$40)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6-2D7C-4E7C-B54A-224399FC2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92"/>
        <c:axId val="-1321625360"/>
        <c:axId val="-1321632976"/>
      </c:barChart>
      <c:catAx>
        <c:axId val="-1321625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2976"/>
        <c:crosses val="autoZero"/>
        <c:auto val="1"/>
        <c:lblAlgn val="ctr"/>
        <c:lblOffset val="100"/>
        <c:noMultiLvlLbl val="0"/>
      </c:catAx>
      <c:valAx>
        <c:axId val="-1321632976"/>
        <c:scaling>
          <c:orientation val="minMax"/>
          <c:max val="1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5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0"/>
              <a:t>DOANH</a:t>
            </a:r>
            <a:r>
              <a:rPr lang="en-US" sz="1400" b="0" baseline="0"/>
              <a:t> THU 2020</a:t>
            </a:r>
          </a:p>
        </c:rich>
      </c:tx>
      <c:layout>
        <c:manualLayout>
          <c:xMode val="edge"/>
          <c:yMode val="edge"/>
          <c:x val="0.40972031642897783"/>
          <c:y val="4.13345143194567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9503911021023379E-2"/>
          <c:y val="0.17811874490002305"/>
          <c:w val="0.91243781094527365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C84-407A-B2A0-3DC802B69ED1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C84-407A-B2A0-3DC802B69ED1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C84-407A-B2A0-3DC802B69ED1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C84-407A-B2A0-3DC802B69ED1}"/>
              </c:ext>
            </c:extLst>
          </c:dPt>
          <c:cat>
            <c:strRef>
              <c:f>BIEUDO!$G$6:$J$6</c:f>
              <c:strCache>
                <c:ptCount val="4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</c:strCache>
            </c:strRef>
          </c:cat>
          <c:val>
            <c:numRef>
              <c:f>BIEUDO!$G$7:$J$7</c:f>
              <c:numCache>
                <c:formatCode>_(* #,##0_);_(* \(#,##0\);_(* "-"??_);_(@_)</c:formatCode>
                <c:ptCount val="4"/>
                <c:pt idx="0">
                  <c:v>13577576074250</c:v>
                </c:pt>
                <c:pt idx="1">
                  <c:v>13925759710091</c:v>
                </c:pt>
                <c:pt idx="2">
                  <c:v>7230230374771</c:v>
                </c:pt>
                <c:pt idx="3">
                  <c:v>4969817152005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C84-407A-B2A0-3DC802B69E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49639536"/>
        <c:axId val="849642864"/>
      </c:barChart>
      <c:catAx>
        <c:axId val="849639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642864"/>
        <c:crosses val="autoZero"/>
        <c:auto val="1"/>
        <c:lblAlgn val="ctr"/>
        <c:lblOffset val="100"/>
        <c:noMultiLvlLbl val="0"/>
      </c:catAx>
      <c:valAx>
        <c:axId val="849642864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9639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LỢI NHUẬN 2019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160972888432687E-2"/>
          <c:y val="0.17868372703412072"/>
          <c:w val="0.91164658634538154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FCC6-4A2B-97CB-78C8FF35E776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FCC6-4A2B-97CB-78C8FF35E776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FCC6-4A2B-97CB-78C8FF35E776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FCC6-4A2B-97CB-78C8FF35E776}"/>
              </c:ext>
            </c:extLst>
          </c:dPt>
          <c:cat>
            <c:strRef>
              <c:f>BIEUDO!$C$6:$F$6</c:f>
              <c:strCache>
                <c:ptCount val="4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</c:strCache>
            </c:strRef>
          </c:cat>
          <c:val>
            <c:numRef>
              <c:f>BIEUDO!$C$23:$F$23</c:f>
              <c:numCache>
                <c:formatCode>_(* #,##0_);_(* \(#,##0\);_(* "-"??_);_(@_)</c:formatCode>
                <c:ptCount val="4"/>
                <c:pt idx="0">
                  <c:v>2031804100334</c:v>
                </c:pt>
                <c:pt idx="1">
                  <c:v>2195442651915</c:v>
                </c:pt>
                <c:pt idx="2">
                  <c:v>2002888209392</c:v>
                </c:pt>
                <c:pt idx="3">
                  <c:v>859762374229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CC6-4A2B-97CB-78C8FF35E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aseline="0"/>
              <a:t>LỢI NHUẬN 2020</a:t>
            </a:r>
          </a:p>
        </c:rich>
      </c:tx>
      <c:layout>
        <c:manualLayout>
          <c:xMode val="edge"/>
          <c:yMode val="edge"/>
          <c:x val="0.35601301471303015"/>
          <c:y val="3.33333333333333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4176706827309238E-2"/>
          <c:y val="0.2018719806763285"/>
          <c:w val="0.91164658634538154"/>
          <c:h val="0.65804186161512424"/>
        </c:manualLayout>
      </c:layout>
      <c:barChart>
        <c:barDir val="col"/>
        <c:grouping val="stacked"/>
        <c:varyColors val="1"/>
        <c:ser>
          <c:idx val="0"/>
          <c:order val="0"/>
          <c:tx>
            <c:strRef>
              <c:f>BIEUDO!$B$7</c:f>
              <c:strCache>
                <c:ptCount val="1"/>
                <c:pt idx="0">
                  <c:v>Doanh thu thuần</c:v>
                </c:pt>
              </c:strCache>
            </c:strRef>
          </c:tx>
          <c:invertIfNegative val="0"/>
          <c:dPt>
            <c:idx val="0"/>
            <c:invertIfNegative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0131-4EA5-AA91-E11A2AD4F57B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31-4EA5-AA91-E11A2AD4F57B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31-4EA5-AA91-E11A2AD4F57B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31-4EA5-AA91-E11A2AD4F57B}"/>
              </c:ext>
            </c:extLst>
          </c:dPt>
          <c:cat>
            <c:strRef>
              <c:f>BIEUDO!$G$22:$J$22</c:f>
              <c:strCache>
                <c:ptCount val="4"/>
                <c:pt idx="0">
                  <c:v>Q3 2019</c:v>
                </c:pt>
                <c:pt idx="1">
                  <c:v>Q4 2019</c:v>
                </c:pt>
                <c:pt idx="2">
                  <c:v>Q1 2020</c:v>
                </c:pt>
                <c:pt idx="3">
                  <c:v>Q2 2020</c:v>
                </c:pt>
              </c:strCache>
            </c:strRef>
          </c:cat>
          <c:val>
            <c:numRef>
              <c:f>BIEUDO!$G$23:$J$23</c:f>
              <c:numCache>
                <c:formatCode>_(* #,##0_);_(* \(#,##0\);_(* "-"??_);_(@_)</c:formatCode>
                <c:ptCount val="4"/>
                <c:pt idx="0">
                  <c:v>2112525045798</c:v>
                </c:pt>
                <c:pt idx="1">
                  <c:v>985084855887</c:v>
                </c:pt>
                <c:pt idx="2">
                  <c:v>-657167336637</c:v>
                </c:pt>
                <c:pt idx="3">
                  <c:v>769560577627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31-4EA5-AA91-E11A2AD4F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929144624"/>
        <c:axId val="929144208"/>
      </c:barChart>
      <c:catAx>
        <c:axId val="929144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208"/>
        <c:crosses val="autoZero"/>
        <c:auto val="1"/>
        <c:lblAlgn val="ctr"/>
        <c:lblOffset val="100"/>
        <c:noMultiLvlLbl val="0"/>
      </c:catAx>
      <c:valAx>
        <c:axId val="929144208"/>
        <c:scaling>
          <c:orientation val="minMax"/>
        </c:scaling>
        <c:delete val="0"/>
        <c:axPos val="l"/>
        <c:numFmt formatCode="_(* #,##0_);_(* \(#,##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29144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6">
        <a:lumMod val="40000"/>
        <a:lumOff val="6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CẤU</a:t>
            </a:r>
            <a:r>
              <a:rPr lang="en-US" baseline="0"/>
              <a:t> TRÚC CHI PHÍ 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038487761186048E-2"/>
          <c:y val="0.14126783065160334"/>
          <c:w val="0.9504504504504504"/>
          <c:h val="0.653101838476461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BIEUDO!$C$38</c:f>
              <c:strCache>
                <c:ptCount val="1"/>
                <c:pt idx="0">
                  <c:v>Qúy 2-2020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BIEUDO!$B$40:$B$43</c:f>
              <c:strCache>
                <c:ptCount val="4"/>
                <c:pt idx="0">
                  <c:v>Gía vốn</c:v>
                </c:pt>
                <c:pt idx="1">
                  <c:v>CPBH</c:v>
                </c:pt>
                <c:pt idx="2">
                  <c:v>CPQL</c:v>
                </c:pt>
                <c:pt idx="3">
                  <c:v>Lợi nhuận</c:v>
                </c:pt>
              </c:strCache>
            </c:strRef>
          </c:cat>
          <c:val>
            <c:numRef>
              <c:f>BIEUDO!$E$40:$E$43</c:f>
              <c:numCache>
                <c:formatCode>0%</c:formatCode>
                <c:ptCount val="4"/>
                <c:pt idx="0">
                  <c:v>1.0219173408331643</c:v>
                </c:pt>
                <c:pt idx="1">
                  <c:v>3.4280173781296615E-2</c:v>
                </c:pt>
                <c:pt idx="2">
                  <c:v>1.7196058643630763E-2</c:v>
                </c:pt>
                <c:pt idx="3">
                  <c:v>-7.3393573258091774E-2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B-464F-B6E2-CC9A600703C7}"/>
            </c:ext>
          </c:extLst>
        </c:ser>
        <c:ser>
          <c:idx val="1"/>
          <c:order val="1"/>
          <c:tx>
            <c:strRef>
              <c:f>BIEUDO!$D$38</c:f>
              <c:strCache>
                <c:ptCount val="1"/>
                <c:pt idx="0">
                  <c:v>Qúy 2-2019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BIEUDO!$B$40:$B$43</c:f>
              <c:strCache>
                <c:ptCount val="4"/>
                <c:pt idx="0">
                  <c:v>Gía vốn</c:v>
                </c:pt>
                <c:pt idx="1">
                  <c:v>CPBH</c:v>
                </c:pt>
                <c:pt idx="2">
                  <c:v>CPQL</c:v>
                </c:pt>
                <c:pt idx="3">
                  <c:v>Lợi nhuận</c:v>
                </c:pt>
              </c:strCache>
            </c:strRef>
          </c:cat>
          <c:val>
            <c:numRef>
              <c:f>BIEUDO!$F$40:$F$43</c:f>
              <c:numCache>
                <c:formatCode>0%</c:formatCode>
                <c:ptCount val="4"/>
                <c:pt idx="0">
                  <c:v>0.89710317864587241</c:v>
                </c:pt>
                <c:pt idx="1">
                  <c:v>2.6392557256017989E-2</c:v>
                </c:pt>
                <c:pt idx="2">
                  <c:v>3.8638461892863342E-3</c:v>
                </c:pt>
                <c:pt idx="3">
                  <c:v>7.264041790882321E-2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B-464F-B6E2-CC9A60070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5"/>
        <c:axId val="858978480"/>
        <c:axId val="858973904"/>
      </c:barChart>
      <c:catAx>
        <c:axId val="858978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3904"/>
        <c:crosses val="autoZero"/>
        <c:auto val="1"/>
        <c:lblAlgn val="ctr"/>
        <c:lblOffset val="100"/>
        <c:noMultiLvlLbl val="0"/>
      </c:catAx>
      <c:valAx>
        <c:axId val="858973904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84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4">
        <a:lumMod val="20000"/>
        <a:lumOff val="80000"/>
      </a:schemeClr>
    </a:solidFill>
    <a:ln w="9525" cap="flat" cmpd="sng" algn="ctr">
      <a:solidFill>
        <a:schemeClr val="accent2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accent6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>
                <a:solidFill>
                  <a:schemeClr val="accent6">
                    <a:lumMod val="75000"/>
                  </a:schemeClr>
                </a:solidFill>
              </a:rPr>
              <a:t>KHẢ</a:t>
            </a:r>
            <a:r>
              <a:rPr lang="en-US" b="1" baseline="0">
                <a:solidFill>
                  <a:schemeClr val="accent6">
                    <a:lumMod val="75000"/>
                  </a:schemeClr>
                </a:solidFill>
              </a:rPr>
              <a:t> NĂNG THANH TOÁN NGẮN HẠN</a:t>
            </a:r>
            <a:endParaRPr lang="en-US" b="1">
              <a:solidFill>
                <a:schemeClr val="accent6">
                  <a:lumMod val="75000"/>
                </a:schemeClr>
              </a:solidFill>
            </a:endParaRPr>
          </a:p>
        </c:rich>
      </c:tx>
      <c:layout>
        <c:manualLayout>
          <c:xMode val="edge"/>
          <c:yMode val="edge"/>
          <c:x val="0.22536270053441115"/>
          <c:y val="7.23514506303080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accent6">
                  <a:lumMod val="7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7989816275006255E-2"/>
          <c:y val="0.25616761191564341"/>
          <c:w val="0.96639169856934282"/>
          <c:h val="0.51963107758383353"/>
        </c:manualLayout>
      </c:layout>
      <c:lineChart>
        <c:grouping val="standard"/>
        <c:varyColors val="0"/>
        <c:ser>
          <c:idx val="0"/>
          <c:order val="0"/>
          <c:tx>
            <c:strRef>
              <c:f>BIEUDO!$B$75</c:f>
              <c:strCache>
                <c:ptCount val="1"/>
                <c:pt idx="0">
                  <c:v>Khả năng TT ngắn hạn</c:v>
                </c:pt>
              </c:strCache>
            </c:strRef>
          </c:tx>
          <c:spPr>
            <a:ln w="28575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dLbls>
            <c:dLbl>
              <c:idx val="4"/>
              <c:layout>
                <c:manualLayout>
                  <c:x val="-4.4510219288289299E-2"/>
                  <c:y val="8.0064733795085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38-4739-AB35-822EABB5E97E}"/>
                </c:ext>
              </c:extLst>
            </c:dLbl>
            <c:dLbl>
              <c:idx val="5"/>
              <c:layout>
                <c:manualLayout>
                  <c:x val="-4.1102349361845592E-2"/>
                  <c:y val="9.650826863425279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8-4739-AB35-822EABB5E97E}"/>
                </c:ext>
              </c:extLst>
            </c:dLbl>
            <c:dLbl>
              <c:idx val="6"/>
              <c:layout>
                <c:manualLayout>
                  <c:x val="-2.8940123440781326E-2"/>
                  <c:y val="6.701833599471394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8-4739-AB35-822EABB5E97E}"/>
                </c:ext>
              </c:extLst>
            </c:dLbl>
            <c:spPr>
              <a:solidFill>
                <a:schemeClr val="accent6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BIEUDO!$C$74:$K$74</c:f>
              <c:strCache>
                <c:ptCount val="8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  <c:pt idx="4">
                  <c:v>Q3 2019</c:v>
                </c:pt>
                <c:pt idx="5">
                  <c:v>Q4 2019</c:v>
                </c:pt>
                <c:pt idx="6">
                  <c:v>Q1 2020</c:v>
                </c:pt>
                <c:pt idx="7">
                  <c:v>Q2 2020</c:v>
                </c:pt>
              </c:strCache>
            </c:strRef>
          </c:cat>
          <c:val>
            <c:numRef>
              <c:f>BIEUDO!$C$75:$K$75</c:f>
              <c:numCache>
                <c:formatCode>_(* #,##0.00_);_(* \(#,##0.00\);_(* "-"??_);_(@_)</c:formatCode>
                <c:ptCount val="9"/>
                <c:pt idx="0">
                  <c:v>1.3364352347872972</c:v>
                </c:pt>
                <c:pt idx="1">
                  <c:v>1.2433385158427632</c:v>
                </c:pt>
                <c:pt idx="2">
                  <c:v>1.2048388264874874</c:v>
                </c:pt>
                <c:pt idx="3">
                  <c:v>1.2440362777202445</c:v>
                </c:pt>
                <c:pt idx="4">
                  <c:v>1.2267851976230832</c:v>
                </c:pt>
                <c:pt idx="5">
                  <c:v>1.4083470855324807</c:v>
                </c:pt>
                <c:pt idx="6">
                  <c:v>1.2882834154228173</c:v>
                </c:pt>
                <c:pt idx="7">
                  <c:v>1.4141989647537145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838-4739-AB35-822EABB5E97E}"/>
            </c:ext>
          </c:extLst>
        </c:ser>
        <c:ser>
          <c:idx val="1"/>
          <c:order val="1"/>
          <c:tx>
            <c:strRef>
              <c:f>BIEUDO!$B$76</c:f>
              <c:strCache>
                <c:ptCount val="1"/>
                <c:pt idx="0">
                  <c:v>Mức an toàn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8-4739-AB35-822EABB5E9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8-4739-AB35-822EABB5E97E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838-4739-AB35-822EABB5E97E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838-4739-AB35-822EABB5E97E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838-4739-AB35-822EABB5E97E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838-4739-AB35-822EABB5E97E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838-4739-AB35-822EABB5E97E}"/>
                </c:ext>
              </c:extLst>
            </c:dLbl>
            <c:dLbl>
              <c:idx val="7"/>
              <c:layout>
                <c:manualLayout>
                  <c:x val="1.9815467569179627E-2"/>
                  <c:y val="-7.7905991131453798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838-4739-AB35-822EABB5E97E}"/>
                </c:ext>
              </c:extLst>
            </c:dLbl>
            <c:spPr>
              <a:solidFill>
                <a:schemeClr val="accent2">
                  <a:lumMod val="40000"/>
                  <a:lumOff val="60000"/>
                </a:schemeClr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BIEUDO!$C$74:$K$74</c:f>
              <c:strCache>
                <c:ptCount val="8"/>
                <c:pt idx="0">
                  <c:v>Q3 2018</c:v>
                </c:pt>
                <c:pt idx="1">
                  <c:v>Q4 2018</c:v>
                </c:pt>
                <c:pt idx="2">
                  <c:v>Q1 2019</c:v>
                </c:pt>
                <c:pt idx="3">
                  <c:v>Q2 2019</c:v>
                </c:pt>
                <c:pt idx="4">
                  <c:v>Q3 2019</c:v>
                </c:pt>
                <c:pt idx="5">
                  <c:v>Q4 2019</c:v>
                </c:pt>
                <c:pt idx="6">
                  <c:v>Q1 2020</c:v>
                </c:pt>
                <c:pt idx="7">
                  <c:v>Q2 2020</c:v>
                </c:pt>
              </c:strCache>
            </c:strRef>
          </c:cat>
          <c:val>
            <c:numRef>
              <c:f>BIEUDO!$C$76:$K$76</c:f>
              <c:numCache>
                <c:formatCode>_(* #,##0.0_);_(* \(#,##0.0\);_(* "-"??_);_(@_)</c:formatCode>
                <c:ptCount val="9"/>
                <c:pt idx="0">
                  <c:v>2.5</c:v>
                </c:pt>
                <c:pt idx="1">
                  <c:v>2.5</c:v>
                </c:pt>
                <c:pt idx="2">
                  <c:v>2.5</c:v>
                </c:pt>
                <c:pt idx="3">
                  <c:v>2.5</c:v>
                </c:pt>
                <c:pt idx="4">
                  <c:v>2.5</c:v>
                </c:pt>
                <c:pt idx="5">
                  <c:v>2.5</c:v>
                </c:pt>
                <c:pt idx="6">
                  <c:v>2.5</c:v>
                </c:pt>
                <c:pt idx="7">
                  <c:v>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E838-4739-AB35-822EABB5E9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8973072"/>
        <c:axId val="858977648"/>
      </c:lineChart>
      <c:catAx>
        <c:axId val="858973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7648"/>
        <c:crosses val="autoZero"/>
        <c:auto val="1"/>
        <c:lblAlgn val="ctr"/>
        <c:lblOffset val="100"/>
        <c:noMultiLvlLbl val="0"/>
      </c:catAx>
      <c:valAx>
        <c:axId val="858977648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58973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 w="9525" cap="flat" cmpd="sng" algn="ctr">
      <a:solidFill>
        <a:schemeClr val="accent1">
          <a:lumMod val="60000"/>
          <a:lumOff val="4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PHÂN</a:t>
            </a:r>
            <a:r>
              <a:rPr lang="en-US" baseline="0"/>
              <a:t> TÍCH CẤU TRÚC VỐN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671487394350936"/>
          <c:y val="0.15859892649990712"/>
          <c:w val="0.48099328180307738"/>
          <c:h val="0.71089201864567597"/>
        </c:manualLayout>
      </c:layout>
      <c:pieChart>
        <c:varyColors val="1"/>
        <c:ser>
          <c:idx val="0"/>
          <c:order val="0"/>
          <c:spPr>
            <a:solidFill>
              <a:schemeClr val="accent4">
                <a:lumMod val="60000"/>
                <a:lumOff val="40000"/>
              </a:schemeClr>
            </a:solidFill>
          </c:spPr>
          <c:dPt>
            <c:idx val="0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C540-43D6-9896-464EA98B509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C540-43D6-9896-464EA98B509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BIEUDO!$B$99:$B$100</c:f>
              <c:strCache>
                <c:ptCount val="2"/>
                <c:pt idx="0">
                  <c:v>Nợ / TS</c:v>
                </c:pt>
                <c:pt idx="1">
                  <c:v>VCSH/TS</c:v>
                </c:pt>
              </c:strCache>
            </c:strRef>
          </c:cat>
          <c:val>
            <c:numRef>
              <c:f>BIEUDO!$C$99:$C$100</c:f>
              <c:numCache>
                <c:formatCode>0%</c:formatCode>
                <c:ptCount val="2"/>
                <c:pt idx="0">
                  <c:v>0.68337472184583181</c:v>
                </c:pt>
                <c:pt idx="1">
                  <c:v>0.31662527815416819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540-43D6-9896-464EA98B5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340677598786389"/>
          <c:y val="0.89660959886457547"/>
          <c:w val="0.48682559175515905"/>
          <c:h val="7.62717474164321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CC"/>
    </a:solidFill>
    <a:ln w="9525" cap="flat" cmpd="sng" algn="ctr">
      <a:solidFill>
        <a:schemeClr val="accent4">
          <a:lumMod val="40000"/>
          <a:lumOff val="60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REPORT!$G$7</c:f>
          <c:strCache>
            <c:ptCount val="1"/>
            <c:pt idx="0">
              <c:v>Khả năng thanh toán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7E-4643-8F1B-DD37602C6800}"/>
            </c:ext>
          </c:extLst>
        </c:ser>
        <c:ser>
          <c:idx val="1"/>
          <c:order val="1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REPORT!$G$9:$N$9</c15:sqref>
                  </c15:fullRef>
                </c:ext>
              </c:extLst>
              <c:f>(REPORT!$G$9,REPORT!$I$9,REPORT!$K$9,REPORT!$M$9)</c:f>
              <c:numCache>
                <c:formatCode>0.00</c:formatCode>
                <c:ptCount val="4"/>
                <c:pt idx="0">
                  <c:v>1.4141989647537145</c:v>
                </c:pt>
                <c:pt idx="1">
                  <c:v>1.3537079589049366</c:v>
                </c:pt>
                <c:pt idx="2">
                  <c:v>0.19425018861603252</c:v>
                </c:pt>
                <c:pt idx="3">
                  <c:v>10.402011908514474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7E-4643-8F1B-DD37602C6800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REPORT!$G$10:$N$10</c15:sqref>
                  </c15:fullRef>
                </c:ext>
              </c:extLst>
              <c:f>(REPORT!$G$10,REPORT!$I$10,REPORT!$K$10,REPORT!$M$10)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327E-4643-8F1B-DD37602C6800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REPORT!$G$11:$N$11</c15:sqref>
                  </c15:fullRef>
                </c:ext>
              </c:extLst>
              <c:f>(REPORT!$G$11,REPORT!$I$11,REPORT!$K$11,REPORT!$M$11)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327E-4643-8F1B-DD37602C6800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REPORT!$G$12:$N$12</c15:sqref>
                  </c15:fullRef>
                </c:ext>
              </c:extLst>
              <c:f>(REPORT!$G$12,REPORT!$I$12,REPORT!$K$12,REPORT!$M$12)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327E-4643-8F1B-DD37602C6800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REPORT!$G$8:$N$8</c15:sqref>
                  </c15:fullRef>
                </c:ext>
              </c:extLst>
              <c:f>(REPORT!$G$8,REPORT!$I$8,REPORT!$K$8,REPORT!$M$8)</c:f>
              <c:strCache>
                <c:ptCount val="4"/>
                <c:pt idx="0">
                  <c:v>Khả năng thanh toán ngắn hạn</c:v>
                </c:pt>
                <c:pt idx="1">
                  <c:v>Khả năng thanh toán nhanh</c:v>
                </c:pt>
                <c:pt idx="2">
                  <c:v>Khả năng thanh toán bằng tiền</c:v>
                </c:pt>
                <c:pt idx="3">
                  <c:v>Khả năng thanh toán lãi vay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REPORT!$G$13:$N$13</c15:sqref>
                  </c15:fullRef>
                </c:ext>
              </c:extLst>
              <c:f>(REPORT!$G$13,REPORT!$I$13,REPORT!$K$13,REPORT!$M$13)</c:f>
              <c:numCache>
                <c:formatCode>0.00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5-327E-4643-8F1B-DD37602C6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34064"/>
        <c:axId val="-1321628080"/>
      </c:barChart>
      <c:catAx>
        <c:axId val="-1321634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8080"/>
        <c:crosses val="autoZero"/>
        <c:auto val="1"/>
        <c:lblAlgn val="ctr"/>
        <c:lblOffset val="100"/>
        <c:noMultiLvlLbl val="0"/>
      </c:catAx>
      <c:valAx>
        <c:axId val="-1321628080"/>
        <c:scaling>
          <c:orientation val="minMax"/>
          <c:max val="10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4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REPORT!$G$17</c:f>
          <c:strCache>
            <c:ptCount val="1"/>
            <c:pt idx="0">
              <c:v>Biên lợi nhuận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REPORT!$G$18:$N$18</c15:sqref>
                  </c15:fullRef>
                </c:ext>
              </c:extLst>
              <c:f>(REPORT!$G$18,REPORT!$I$18,REPORT!$K$18,REPORT!$M$18)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REPORT!$G$19:$N$19</c15:sqref>
                  </c15:fullRef>
                </c:ext>
              </c:extLst>
              <c:f>(REPORT!$G$19,REPORT!$I$19,REPORT!$K$19,REPORT!$M$19)</c:f>
              <c:numCache>
                <c:formatCode>0.00%</c:formatCode>
                <c:ptCount val="4"/>
                <c:pt idx="0">
                  <c:v>-2.1917340833164402E-2</c:v>
                </c:pt>
                <c:pt idx="1">
                  <c:v>0.12587713209883714</c:v>
                </c:pt>
                <c:pt idx="2">
                  <c:v>0.20902667461113766</c:v>
                </c:pt>
                <c:pt idx="3">
                  <c:v>0.213911276024533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53-420C-820C-55D70CFA088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REPORT!$G$18:$N$18</c15:sqref>
                  </c15:fullRef>
                </c:ext>
              </c:extLst>
              <c:f>(REPORT!$G$18,REPORT!$I$18,REPORT!$K$18,REPORT!$M$18)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REPORT!$G$20:$N$20</c15:sqref>
                  </c15:fullRef>
                </c:ext>
              </c:extLst>
              <c:f>(REPORT!$G$20,REPORT!$I$20,REPORT!$K$20,REPORT!$M$20)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2753-420C-820C-55D70CFA0885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REPORT!$G$18:$N$18</c15:sqref>
                  </c15:fullRef>
                </c:ext>
              </c:extLst>
              <c:f>(REPORT!$G$18,REPORT!$I$18,REPORT!$K$18,REPORT!$M$18)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REPORT!$G$21:$N$21</c15:sqref>
                  </c15:fullRef>
                </c:ext>
              </c:extLst>
              <c:f>(REPORT!$G$21,REPORT!$I$21,REPORT!$K$21,REPORT!$M$21)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2753-420C-820C-55D70CFA088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REPORT!$G$18:$N$18</c15:sqref>
                  </c15:fullRef>
                </c:ext>
              </c:extLst>
              <c:f>(REPORT!$G$18,REPORT!$I$18,REPORT!$K$18,REPORT!$M$18)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REPORT!$G$22:$N$22</c15:sqref>
                  </c15:fullRef>
                </c:ext>
              </c:extLst>
              <c:f>(REPORT!$G$22,REPORT!$I$22,REPORT!$K$22,REPORT!$M$22)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3-2753-420C-820C-55D70CFA0885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REPORT!$G$18:$N$18</c15:sqref>
                  </c15:fullRef>
                </c:ext>
              </c:extLst>
              <c:f>(REPORT!$G$18,REPORT!$I$18,REPORT!$K$18,REPORT!$M$18)</c:f>
              <c:strCache>
                <c:ptCount val="4"/>
                <c:pt idx="0">
                  <c:v>Biên lợi nhuận gộp</c:v>
                </c:pt>
                <c:pt idx="1">
                  <c:v>Biên lợi nhuận hoạt động kinh doanh</c:v>
                </c:pt>
                <c:pt idx="2">
                  <c:v>Biên lợi nhuận trước thuế</c:v>
                </c:pt>
                <c:pt idx="3">
                  <c:v>Biên lợi nhuận ròng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REPORT!$G$23:$N$23</c15:sqref>
                  </c15:fullRef>
                </c:ext>
              </c:extLst>
              <c:f>(REPORT!$G$23,REPORT!$I$23,REPORT!$K$23,REPORT!$M$23)</c:f>
              <c:numCache>
                <c:formatCode>0.00%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2753-420C-820C-55D70CFA0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80"/>
        <c:axId val="-1321622096"/>
        <c:axId val="-1321635152"/>
      </c:barChart>
      <c:catAx>
        <c:axId val="-1321622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35152"/>
        <c:crosses val="autoZero"/>
        <c:auto val="1"/>
        <c:lblAlgn val="ctr"/>
        <c:lblOffset val="100"/>
        <c:noMultiLvlLbl val="0"/>
      </c:catAx>
      <c:valAx>
        <c:axId val="-1321635152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321622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1181101</xdr:colOff>
      <xdr:row>8</xdr:row>
      <xdr:rowOff>114300</xdr:rowOff>
    </xdr:from>
    <xdr:to>
      <xdr:col>4</xdr:col>
      <xdr:colOff>1047751</xdr:colOff>
      <xdr:row>19</xdr:row>
      <xdr:rowOff>121920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95250</xdr:colOff>
      <xdr:row>8</xdr:row>
      <xdr:rowOff>114300</xdr:rowOff>
    </xdr:from>
    <xdr:to>
      <xdr:col>8</xdr:col>
      <xdr:colOff>371475</xdr:colOff>
      <xdr:row>19</xdr:row>
      <xdr:rowOff>121920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1190625</xdr:colOff>
      <xdr:row>23</xdr:row>
      <xdr:rowOff>142875</xdr:rowOff>
    </xdr:from>
    <xdr:to>
      <xdr:col>4</xdr:col>
      <xdr:colOff>1047750</xdr:colOff>
      <xdr:row>35</xdr:row>
      <xdr:rowOff>142875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95250</xdr:colOff>
      <xdr:row>23</xdr:row>
      <xdr:rowOff>152400</xdr:rowOff>
    </xdr:from>
    <xdr:to>
      <xdr:col>8</xdr:col>
      <xdr:colOff>361950</xdr:colOff>
      <xdr:row>35</xdr:row>
      <xdr:rowOff>152400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933449</xdr:colOff>
      <xdr:row>43</xdr:row>
      <xdr:rowOff>123825</xdr:rowOff>
    </xdr:from>
    <xdr:to>
      <xdr:col>6</xdr:col>
      <xdr:colOff>952500</xdr:colOff>
      <xdr:row>57</xdr:row>
      <xdr:rowOff>28574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590550</xdr:colOff>
      <xdr:row>77</xdr:row>
      <xdr:rowOff>9525</xdr:rowOff>
    </xdr:from>
    <xdr:to>
      <xdr:col>6</xdr:col>
      <xdr:colOff>571500</xdr:colOff>
      <xdr:row>91</xdr:row>
      <xdr:rowOff>66675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942975</xdr:colOff>
      <xdr:row>94</xdr:row>
      <xdr:rowOff>171451</xdr:rowOff>
    </xdr:from>
    <xdr:to>
      <xdr:col>6</xdr:col>
      <xdr:colOff>1304925</xdr:colOff>
      <xdr:row>110</xdr:row>
      <xdr:rowOff>85725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264371</xdr:colOff>
      <xdr:row>5</xdr:row>
      <xdr:rowOff>161925</xdr:rowOff>
    </xdr:from>
    <xdr:to>
      <xdr:col>19</xdr:col>
      <xdr:colOff>723900</xdr:colOff>
      <xdr:row>15</xdr:row>
      <xdr:rowOff>28574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83820</xdr:colOff>
      <xdr:row>15</xdr:row>
      <xdr:rowOff>171450</xdr:rowOff>
    </xdr:from>
    <xdr:to>
      <xdr:col>20</xdr:col>
      <xdr:colOff>251460</xdr:colOff>
      <xdr:row>23</xdr:row>
      <xdr:rowOff>22860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476250</xdr:colOff>
      <xdr:row>23</xdr:row>
      <xdr:rowOff>163830</xdr:rowOff>
    </xdr:from>
    <xdr:to>
      <xdr:col>16</xdr:col>
      <xdr:colOff>407670</xdr:colOff>
      <xdr:row>30</xdr:row>
      <xdr:rowOff>7620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155998</xdr:colOff>
      <xdr:row>31</xdr:row>
      <xdr:rowOff>8467</xdr:rowOff>
    </xdr:from>
    <xdr:to>
      <xdr:col>20</xdr:col>
      <xdr:colOff>281728</xdr:colOff>
      <xdr:row>40</xdr:row>
      <xdr:rowOff>12277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evercfo.com/khoa-hoc-phan-tich-bao-cao-tai-chinh-online" TargetMode="External"/><Relationship Id="rId1" Type="http://schemas.openxmlformats.org/officeDocument/2006/relationships/hyperlink" Target="http://clevercfo.com/khoa-hoc-phan-tich-bao-cao-tai-chinh-online" TargetMode="External"/><Relationship Id="rId4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clevercfo.com/khoa-hoc-phan-tich-bao-cao-tai-chinh-online" TargetMode="External"/><Relationship Id="rId1" Type="http://schemas.openxmlformats.org/officeDocument/2006/relationships/hyperlink" Target="http://clevercfo.com/khoa-hoc-phan-tich-bao-cao-tai-chinh-online" TargetMode="Externa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118"/>
  <sheetViews>
    <sheetView showGridLines="0" workbookViewId="0">
      <selection activeCell="D13" sqref="D13"/>
    </sheetView>
  </sheetViews>
  <sheetFormatPr defaultRowHeight="15" x14ac:dyDescent="0.25"/>
  <cols>
    <col min="1" max="1" width="9.140625" style="14"/>
    <col min="2" max="2" width="41.42578125" style="13" customWidth="1"/>
    <col min="3" max="4" width="19" style="13" bestFit="1" customWidth="1"/>
    <col min="5" max="10" width="19.7109375" style="13" bestFit="1" customWidth="1"/>
    <col min="11" max="11" width="18" style="14" bestFit="1" customWidth="1"/>
    <col min="12" max="16384" width="9.140625" style="14"/>
  </cols>
  <sheetData>
    <row r="1" spans="1:11" s="45" customFormat="1" ht="18" customHeight="1" x14ac:dyDescent="0.3">
      <c r="A1" s="45" t="s">
        <v>36</v>
      </c>
      <c r="B1" s="46"/>
      <c r="C1" s="46"/>
      <c r="D1" s="46"/>
      <c r="E1" s="46"/>
      <c r="F1" s="46"/>
      <c r="G1" s="46"/>
      <c r="H1" s="46"/>
      <c r="I1" s="46"/>
      <c r="J1" s="46"/>
    </row>
    <row r="2" spans="1:11" x14ac:dyDescent="0.25">
      <c r="B2" s="13" t="s">
        <v>165</v>
      </c>
      <c r="C2" s="13" t="s">
        <v>98</v>
      </c>
      <c r="D2" s="13" t="s">
        <v>99</v>
      </c>
      <c r="E2" s="13" t="s">
        <v>100</v>
      </c>
      <c r="F2" s="13" t="s">
        <v>101</v>
      </c>
      <c r="G2" s="13" t="s">
        <v>94</v>
      </c>
      <c r="H2" s="13" t="s">
        <v>95</v>
      </c>
      <c r="I2" s="13" t="s">
        <v>96</v>
      </c>
      <c r="J2" s="13" t="s">
        <v>97</v>
      </c>
    </row>
    <row r="3" spans="1:11" x14ac:dyDescent="0.25">
      <c r="B3" s="47" t="s">
        <v>218</v>
      </c>
      <c r="C3" s="13" t="s">
        <v>165</v>
      </c>
      <c r="D3" s="13" t="s">
        <v>165</v>
      </c>
      <c r="E3" s="13" t="s">
        <v>165</v>
      </c>
      <c r="F3" s="13" t="s">
        <v>165</v>
      </c>
      <c r="G3" s="13" t="s">
        <v>165</v>
      </c>
      <c r="H3" s="13" t="s">
        <v>165</v>
      </c>
      <c r="I3" s="13" t="s">
        <v>165</v>
      </c>
      <c r="J3" s="13" t="s">
        <v>165</v>
      </c>
    </row>
    <row r="4" spans="1:11" x14ac:dyDescent="0.25">
      <c r="B4" s="13" t="s">
        <v>37</v>
      </c>
      <c r="C4" s="13">
        <v>19351950848811</v>
      </c>
      <c r="D4" s="13">
        <v>19789154293867</v>
      </c>
      <c r="E4" s="13">
        <v>19002091982471</v>
      </c>
      <c r="F4" s="13">
        <v>21574622210868</v>
      </c>
      <c r="G4" s="13">
        <v>20844564739132</v>
      </c>
      <c r="H4" s="13">
        <v>26626471445906</v>
      </c>
      <c r="I4" s="13">
        <v>22232501052662</v>
      </c>
      <c r="J4" s="13">
        <v>24808144357949</v>
      </c>
    </row>
    <row r="5" spans="1:11" x14ac:dyDescent="0.25">
      <c r="B5" s="13" t="s">
        <v>38</v>
      </c>
      <c r="C5" s="13">
        <v>4890383659238</v>
      </c>
      <c r="D5" s="13">
        <v>7164923007451</v>
      </c>
      <c r="E5" s="13">
        <v>5098305305035</v>
      </c>
      <c r="F5" s="13">
        <v>4915033484217</v>
      </c>
      <c r="G5" s="13">
        <v>3168319367301</v>
      </c>
      <c r="H5" s="13">
        <v>6076130859648</v>
      </c>
      <c r="I5" s="13">
        <v>2459284982899</v>
      </c>
      <c r="J5" s="13">
        <v>2413573361917</v>
      </c>
      <c r="K5" s="56"/>
    </row>
    <row r="6" spans="1:11" x14ac:dyDescent="0.25">
      <c r="B6" s="13" t="s">
        <v>219</v>
      </c>
      <c r="C6" s="13">
        <v>1299973659238</v>
      </c>
      <c r="D6" s="13">
        <v>3648963007451</v>
      </c>
      <c r="E6" s="13">
        <v>1169219962569</v>
      </c>
      <c r="F6" s="13">
        <v>1531737593806</v>
      </c>
      <c r="G6" s="13">
        <v>1447545935400</v>
      </c>
      <c r="H6" s="13">
        <v>3823874107200</v>
      </c>
      <c r="I6" s="13">
        <v>469706345519</v>
      </c>
      <c r="J6" s="13">
        <v>1774194724537</v>
      </c>
    </row>
    <row r="7" spans="1:11" x14ac:dyDescent="0.25">
      <c r="B7" s="13" t="s">
        <v>220</v>
      </c>
      <c r="C7" s="13">
        <v>3590410000000</v>
      </c>
      <c r="D7" s="13">
        <v>3515960000000</v>
      </c>
      <c r="E7" s="13">
        <v>3929085342466</v>
      </c>
      <c r="F7" s="13">
        <v>3383295890411</v>
      </c>
      <c r="G7" s="13">
        <v>1720773431901</v>
      </c>
      <c r="H7" s="13">
        <v>2252256752448</v>
      </c>
      <c r="I7" s="13">
        <v>1989578637380</v>
      </c>
      <c r="J7" s="13">
        <v>639378637380</v>
      </c>
      <c r="K7" s="56"/>
    </row>
    <row r="8" spans="1:11" x14ac:dyDescent="0.25">
      <c r="B8" s="13" t="s">
        <v>39</v>
      </c>
      <c r="C8" s="13">
        <v>849250000000</v>
      </c>
      <c r="D8" s="13">
        <v>816900000000</v>
      </c>
      <c r="E8" s="13">
        <v>876400000000</v>
      </c>
      <c r="F8" s="13">
        <v>785400000000</v>
      </c>
      <c r="G8" s="13">
        <v>546400000000</v>
      </c>
      <c r="H8" s="13">
        <v>435000000000</v>
      </c>
      <c r="I8" s="13">
        <v>300000000000</v>
      </c>
      <c r="J8" s="13">
        <v>994000000000</v>
      </c>
      <c r="K8" s="56"/>
    </row>
    <row r="9" spans="1:11" x14ac:dyDescent="0.25">
      <c r="B9" s="13" t="s">
        <v>221</v>
      </c>
      <c r="C9" s="13">
        <v>990000000000</v>
      </c>
      <c r="D9" s="13">
        <v>990000000000</v>
      </c>
      <c r="E9" s="13">
        <v>990000000000</v>
      </c>
      <c r="F9" s="13">
        <v>990000000000</v>
      </c>
      <c r="G9" s="13">
        <v>990000000000</v>
      </c>
      <c r="H9" s="13">
        <v>990000000000</v>
      </c>
      <c r="I9" s="13">
        <v>990000000000</v>
      </c>
      <c r="J9" s="13">
        <v>990000000000</v>
      </c>
    </row>
    <row r="10" spans="1:11" x14ac:dyDescent="0.25">
      <c r="B10" s="13" t="s">
        <v>222</v>
      </c>
      <c r="C10" s="13">
        <v>-143150000000</v>
      </c>
      <c r="D10" s="13">
        <v>-174500000000</v>
      </c>
      <c r="E10" s="13">
        <v>-315000000000</v>
      </c>
      <c r="F10" s="13">
        <v>-412000000000</v>
      </c>
      <c r="G10" s="13">
        <v>-445000000000</v>
      </c>
      <c r="H10" s="13">
        <v>-555000000000</v>
      </c>
      <c r="I10" s="13">
        <v>-690000000000</v>
      </c>
      <c r="J10" s="13">
        <v>0</v>
      </c>
    </row>
    <row r="11" spans="1:11" x14ac:dyDescent="0.25">
      <c r="B11" s="13" t="s">
        <v>223</v>
      </c>
      <c r="C11" s="13">
        <v>2400000000</v>
      </c>
      <c r="D11" s="13">
        <v>1400000000</v>
      </c>
      <c r="E11" s="13">
        <v>201400000000</v>
      </c>
      <c r="F11" s="13">
        <v>207400000000</v>
      </c>
      <c r="G11" s="13">
        <v>1400000000</v>
      </c>
      <c r="H11" s="13">
        <v>0</v>
      </c>
      <c r="I11" s="13">
        <v>0</v>
      </c>
      <c r="J11" s="13">
        <v>4000000000</v>
      </c>
    </row>
    <row r="12" spans="1:11" x14ac:dyDescent="0.25">
      <c r="B12" s="13" t="s">
        <v>40</v>
      </c>
      <c r="C12" s="13">
        <v>12950021986398</v>
      </c>
      <c r="D12" s="13">
        <v>11009134433391</v>
      </c>
      <c r="E12" s="13">
        <v>12230652002429</v>
      </c>
      <c r="F12" s="13">
        <v>14841449608722</v>
      </c>
      <c r="G12" s="13">
        <v>16067006684052</v>
      </c>
      <c r="H12" s="13">
        <v>18985742138634</v>
      </c>
      <c r="I12" s="13">
        <v>18359305350281</v>
      </c>
      <c r="J12" s="13">
        <v>20339426388480</v>
      </c>
    </row>
    <row r="13" spans="1:11" x14ac:dyDescent="0.25">
      <c r="B13" s="13" t="s">
        <v>224</v>
      </c>
      <c r="C13" s="13">
        <v>1884991628779</v>
      </c>
      <c r="D13" s="13">
        <v>2611097370299</v>
      </c>
      <c r="E13" s="13">
        <v>6712755644433</v>
      </c>
      <c r="F13" s="13">
        <v>4099831626438</v>
      </c>
      <c r="G13" s="13">
        <v>4891762014848</v>
      </c>
      <c r="H13" s="13">
        <v>7605143637488</v>
      </c>
      <c r="I13" s="13">
        <v>7659864076913</v>
      </c>
      <c r="J13" s="13">
        <v>10602442503683</v>
      </c>
    </row>
    <row r="14" spans="1:11" x14ac:dyDescent="0.25">
      <c r="B14" s="13" t="s">
        <v>225</v>
      </c>
      <c r="C14" s="13">
        <v>551959855428</v>
      </c>
      <c r="D14" s="13">
        <v>583466179446</v>
      </c>
      <c r="E14" s="13">
        <v>731933010234</v>
      </c>
      <c r="F14" s="13">
        <v>239884531402</v>
      </c>
      <c r="G14" s="13">
        <v>81186856050</v>
      </c>
      <c r="H14" s="13">
        <v>148867979888</v>
      </c>
      <c r="I14" s="13">
        <v>154476621269</v>
      </c>
      <c r="J14" s="13">
        <v>160797188556</v>
      </c>
    </row>
    <row r="15" spans="1:11" x14ac:dyDescent="0.25">
      <c r="B15" s="13" t="s">
        <v>226</v>
      </c>
      <c r="C15" s="13">
        <v>0</v>
      </c>
      <c r="D15" s="13">
        <v>0</v>
      </c>
      <c r="E15" s="13">
        <v>0</v>
      </c>
      <c r="F15" s="13">
        <v>0</v>
      </c>
      <c r="G15" s="13">
        <v>0</v>
      </c>
      <c r="H15" s="13">
        <v>0</v>
      </c>
      <c r="I15" s="13">
        <v>0</v>
      </c>
      <c r="J15" s="13">
        <v>0</v>
      </c>
    </row>
    <row r="16" spans="1:11" x14ac:dyDescent="0.25">
      <c r="B16" s="13" t="s">
        <v>227</v>
      </c>
      <c r="C16" s="13">
        <v>0</v>
      </c>
      <c r="D16" s="13">
        <v>0</v>
      </c>
      <c r="E16" s="13">
        <v>0</v>
      </c>
      <c r="F16" s="13">
        <v>0</v>
      </c>
      <c r="G16" s="13">
        <v>0</v>
      </c>
      <c r="H16" s="13">
        <v>0</v>
      </c>
      <c r="I16" s="13">
        <v>0</v>
      </c>
      <c r="J16" s="13">
        <v>0</v>
      </c>
    </row>
    <row r="17" spans="2:10" x14ac:dyDescent="0.25">
      <c r="B17" s="13" t="s">
        <v>228</v>
      </c>
      <c r="C17" s="13">
        <v>502492392000</v>
      </c>
      <c r="D17" s="13">
        <v>499804692000</v>
      </c>
      <c r="E17" s="13">
        <v>499804692000</v>
      </c>
      <c r="F17" s="13">
        <v>652062360000</v>
      </c>
      <c r="G17" s="13">
        <v>500342232000</v>
      </c>
      <c r="H17" s="13">
        <v>499482168000</v>
      </c>
      <c r="I17" s="13">
        <v>0</v>
      </c>
      <c r="J17" s="13">
        <v>0</v>
      </c>
    </row>
    <row r="18" spans="2:10" x14ac:dyDescent="0.25">
      <c r="B18" s="13" t="s">
        <v>229</v>
      </c>
      <c r="C18" s="13">
        <v>10010578110191</v>
      </c>
      <c r="D18" s="13">
        <v>7314766191646</v>
      </c>
      <c r="E18" s="13">
        <v>4286158655762</v>
      </c>
      <c r="F18" s="13">
        <v>9849671090882</v>
      </c>
      <c r="G18" s="13">
        <v>10593715581154</v>
      </c>
      <c r="H18" s="13">
        <v>10732248353258</v>
      </c>
      <c r="I18" s="13">
        <v>508727856000</v>
      </c>
      <c r="J18" s="13">
        <v>500987280000</v>
      </c>
    </row>
    <row r="19" spans="2:10" x14ac:dyDescent="0.25">
      <c r="B19" s="13" t="s">
        <v>230</v>
      </c>
      <c r="C19" s="13">
        <v>0</v>
      </c>
      <c r="D19" s="13">
        <v>0</v>
      </c>
      <c r="E19" s="13">
        <v>0</v>
      </c>
      <c r="F19" s="13">
        <v>0</v>
      </c>
      <c r="G19" s="13">
        <v>0</v>
      </c>
      <c r="H19" s="13">
        <v>0</v>
      </c>
      <c r="I19" s="13">
        <v>10036236796099</v>
      </c>
      <c r="J19" s="13">
        <v>9075199416241</v>
      </c>
    </row>
    <row r="20" spans="2:10" x14ac:dyDescent="0.25">
      <c r="B20" s="13" t="s">
        <v>231</v>
      </c>
      <c r="C20" s="13">
        <v>317942722110</v>
      </c>
      <c r="D20" s="13">
        <v>421916497061</v>
      </c>
      <c r="E20" s="13">
        <v>433738248016</v>
      </c>
      <c r="F20" s="13">
        <v>632756880052</v>
      </c>
      <c r="G20" s="13">
        <v>589575595705</v>
      </c>
      <c r="H20" s="13">
        <v>683568930196</v>
      </c>
      <c r="I20" s="13">
        <v>686629885804</v>
      </c>
      <c r="J20" s="13">
        <v>760919281922</v>
      </c>
    </row>
    <row r="21" spans="2:10" x14ac:dyDescent="0.25">
      <c r="B21" s="13" t="s">
        <v>232</v>
      </c>
      <c r="C21" s="13">
        <v>317942722110</v>
      </c>
      <c r="D21" s="13">
        <v>421916497061</v>
      </c>
      <c r="E21" s="13">
        <v>433738248016</v>
      </c>
      <c r="F21" s="13">
        <v>632756880052</v>
      </c>
      <c r="G21" s="13" t="s">
        <v>165</v>
      </c>
      <c r="H21" s="13" t="s">
        <v>165</v>
      </c>
      <c r="I21" s="13">
        <v>686629885804</v>
      </c>
      <c r="J21" s="13">
        <v>760919281922</v>
      </c>
    </row>
    <row r="22" spans="2:10" x14ac:dyDescent="0.25">
      <c r="B22" s="13" t="s">
        <v>233</v>
      </c>
      <c r="C22" s="13">
        <v>0</v>
      </c>
      <c r="D22" s="13">
        <v>0</v>
      </c>
      <c r="E22" s="13">
        <v>0</v>
      </c>
      <c r="F22" s="13">
        <v>0</v>
      </c>
      <c r="G22" s="13" t="s">
        <v>165</v>
      </c>
      <c r="H22" s="13" t="s">
        <v>165</v>
      </c>
      <c r="I22" s="13">
        <v>0</v>
      </c>
      <c r="J22" s="13">
        <v>0</v>
      </c>
    </row>
    <row r="23" spans="2:10" x14ac:dyDescent="0.25">
      <c r="B23" s="13" t="s">
        <v>234</v>
      </c>
      <c r="C23" s="13">
        <v>344352481065</v>
      </c>
      <c r="D23" s="13">
        <v>376280355964</v>
      </c>
      <c r="E23" s="13">
        <v>362996426991</v>
      </c>
      <c r="F23" s="13">
        <v>399982237877</v>
      </c>
      <c r="G23" s="13">
        <v>473263092074</v>
      </c>
      <c r="H23" s="13">
        <v>446029517428</v>
      </c>
      <c r="I23" s="13">
        <v>427280833678</v>
      </c>
      <c r="J23" s="13">
        <v>300225325630</v>
      </c>
    </row>
    <row r="24" spans="2:10" x14ac:dyDescent="0.25">
      <c r="B24" s="13" t="s">
        <v>235</v>
      </c>
      <c r="C24" s="13">
        <v>289195062350</v>
      </c>
      <c r="D24" s="13">
        <v>299977931264</v>
      </c>
      <c r="E24" s="13">
        <v>307075588283</v>
      </c>
      <c r="F24" s="13">
        <v>336214114036</v>
      </c>
      <c r="G24" s="13">
        <v>409003063635</v>
      </c>
      <c r="H24" s="13">
        <v>382337666788</v>
      </c>
      <c r="I24" s="13">
        <v>312892361615</v>
      </c>
      <c r="J24" s="13">
        <v>237218039369</v>
      </c>
    </row>
    <row r="25" spans="2:10" x14ac:dyDescent="0.25">
      <c r="B25" s="13" t="s">
        <v>236</v>
      </c>
      <c r="C25" s="13">
        <v>70308723</v>
      </c>
      <c r="D25" s="13">
        <v>976845974</v>
      </c>
      <c r="E25" s="13">
        <v>966301668</v>
      </c>
      <c r="F25" s="13">
        <v>441154762</v>
      </c>
      <c r="G25" s="13">
        <v>1102149228</v>
      </c>
      <c r="H25" s="13">
        <v>533971429</v>
      </c>
      <c r="I25" s="13">
        <v>66016548731</v>
      </c>
      <c r="J25" s="13">
        <v>14635362929</v>
      </c>
    </row>
    <row r="26" spans="2:10" x14ac:dyDescent="0.25">
      <c r="B26" s="13" t="s">
        <v>237</v>
      </c>
      <c r="C26" s="13">
        <v>55087109992</v>
      </c>
      <c r="D26" s="13">
        <v>75325578726</v>
      </c>
      <c r="E26" s="13">
        <v>54954537040</v>
      </c>
      <c r="F26" s="13">
        <v>63326969079</v>
      </c>
      <c r="G26" s="13">
        <v>63157879211</v>
      </c>
      <c r="H26" s="13">
        <v>63157879211</v>
      </c>
      <c r="I26" s="13">
        <v>48371923332</v>
      </c>
      <c r="J26" s="13">
        <v>48371923332</v>
      </c>
    </row>
    <row r="27" spans="2:10" x14ac:dyDescent="0.25">
      <c r="B27" s="13" t="s">
        <v>238</v>
      </c>
      <c r="C27" s="13">
        <v>0</v>
      </c>
      <c r="D27" s="13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</row>
    <row r="28" spans="2:10" x14ac:dyDescent="0.25">
      <c r="B28" s="13" t="s">
        <v>239</v>
      </c>
      <c r="C28" s="13">
        <v>0</v>
      </c>
      <c r="D28" s="13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</row>
    <row r="29" spans="2:10" x14ac:dyDescent="0.25">
      <c r="B29" s="13" t="s">
        <v>240</v>
      </c>
      <c r="C29" s="13">
        <v>15604877678883</v>
      </c>
      <c r="D29" s="13">
        <v>19433265566768</v>
      </c>
      <c r="E29" s="13">
        <v>22385118532293</v>
      </c>
      <c r="F29" s="13">
        <v>21430262235702</v>
      </c>
      <c r="G29" s="13">
        <v>22301728341075</v>
      </c>
      <c r="H29" s="13">
        <v>20981887293169</v>
      </c>
      <c r="I29" s="13">
        <v>24672632357080</v>
      </c>
      <c r="J29" s="13">
        <v>23584364727989</v>
      </c>
    </row>
    <row r="30" spans="2:10" x14ac:dyDescent="0.25">
      <c r="B30" s="13" t="s">
        <v>241</v>
      </c>
      <c r="C30" s="13">
        <v>7881340666188</v>
      </c>
      <c r="D30" s="13">
        <v>9290437473031</v>
      </c>
      <c r="E30" s="13">
        <v>13503018744273</v>
      </c>
      <c r="F30" s="13">
        <v>12122691285431</v>
      </c>
      <c r="G30" s="13">
        <v>12909933171407</v>
      </c>
      <c r="H30" s="13">
        <v>12939507707180</v>
      </c>
      <c r="I30" s="13">
        <v>14656334734962</v>
      </c>
      <c r="J30" s="13">
        <v>14784259222748</v>
      </c>
    </row>
    <row r="31" spans="2:10" x14ac:dyDescent="0.25">
      <c r="B31" s="13" t="s">
        <v>242</v>
      </c>
      <c r="C31" s="13">
        <v>0</v>
      </c>
      <c r="D31" s="13"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</row>
    <row r="32" spans="2:10" x14ac:dyDescent="0.25">
      <c r="B32" s="13" t="s">
        <v>243</v>
      </c>
      <c r="C32" s="13">
        <v>0</v>
      </c>
      <c r="D32" s="13">
        <v>0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0</v>
      </c>
    </row>
    <row r="33" spans="2:10" x14ac:dyDescent="0.25">
      <c r="B33" s="13" t="s">
        <v>244</v>
      </c>
      <c r="C33" s="13">
        <v>0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</row>
    <row r="34" spans="2:10" x14ac:dyDescent="0.25">
      <c r="B34" s="13" t="s">
        <v>245</v>
      </c>
      <c r="C34" s="13">
        <v>0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</row>
    <row r="35" spans="2:10" x14ac:dyDescent="0.25">
      <c r="B35" s="13" t="s">
        <v>246</v>
      </c>
      <c r="C35" s="13">
        <v>7881340666188</v>
      </c>
      <c r="D35" s="13">
        <v>9290437473031</v>
      </c>
      <c r="E35" s="13">
        <v>13503018744273</v>
      </c>
      <c r="F35" s="13">
        <v>12122691285431</v>
      </c>
      <c r="G35" s="13">
        <v>12909933171407</v>
      </c>
      <c r="H35" s="13">
        <v>12939507707180</v>
      </c>
      <c r="I35" s="13">
        <v>14656334734962</v>
      </c>
      <c r="J35" s="13">
        <v>14784259222748</v>
      </c>
    </row>
    <row r="36" spans="2:10" x14ac:dyDescent="0.25">
      <c r="B36" s="13" t="s">
        <v>247</v>
      </c>
      <c r="C36" s="13">
        <v>0</v>
      </c>
      <c r="D36" s="13">
        <v>0</v>
      </c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x14ac:dyDescent="0.25">
      <c r="B37" s="13" t="s">
        <v>41</v>
      </c>
      <c r="C37" s="13">
        <v>1735415907199</v>
      </c>
      <c r="D37" s="13">
        <v>2700126719510</v>
      </c>
      <c r="E37" s="13">
        <v>1608662305646</v>
      </c>
      <c r="F37" s="13">
        <v>1872374862994</v>
      </c>
      <c r="G37" s="13">
        <v>1559370752923</v>
      </c>
      <c r="H37" s="13">
        <v>1294921085383</v>
      </c>
      <c r="I37" s="13">
        <v>1281682857391</v>
      </c>
      <c r="J37" s="13">
        <v>740426680388</v>
      </c>
    </row>
    <row r="38" spans="2:10" x14ac:dyDescent="0.25">
      <c r="B38" s="13" t="s">
        <v>248</v>
      </c>
      <c r="C38" s="13">
        <v>1731906522832</v>
      </c>
      <c r="D38" s="13">
        <v>2696944856909</v>
      </c>
      <c r="E38" s="13">
        <v>1605933083553</v>
      </c>
      <c r="F38" s="13">
        <v>1870074448078</v>
      </c>
      <c r="G38" s="13">
        <v>1557169360378</v>
      </c>
      <c r="H38" s="13">
        <v>1292634047772</v>
      </c>
      <c r="I38" s="13">
        <v>1279771483876</v>
      </c>
      <c r="J38" s="13">
        <v>738851687034</v>
      </c>
    </row>
    <row r="39" spans="2:10" x14ac:dyDescent="0.25">
      <c r="B39" s="13" t="s">
        <v>249</v>
      </c>
      <c r="C39" s="13">
        <v>1993526653450</v>
      </c>
      <c r="D39" s="13">
        <v>2992429904397</v>
      </c>
      <c r="E39" s="13">
        <v>1937347867607</v>
      </c>
      <c r="F39" s="13">
        <v>2240376509926</v>
      </c>
      <c r="G39" s="13">
        <v>1858403466059</v>
      </c>
      <c r="H39" s="13">
        <v>1557377057016</v>
      </c>
      <c r="I39" s="13">
        <v>1688756243991</v>
      </c>
      <c r="J39" s="13">
        <v>967508776529</v>
      </c>
    </row>
    <row r="40" spans="2:10" x14ac:dyDescent="0.25">
      <c r="B40" s="13" t="s">
        <v>250</v>
      </c>
      <c r="C40" s="13">
        <v>-261620130618</v>
      </c>
      <c r="D40" s="13">
        <v>-295485047488</v>
      </c>
      <c r="E40" s="13">
        <v>-331414784054</v>
      </c>
      <c r="F40" s="13">
        <v>-370302061848</v>
      </c>
      <c r="G40" s="13">
        <v>-301234105681</v>
      </c>
      <c r="H40" s="13">
        <v>-264743009244</v>
      </c>
      <c r="I40" s="13">
        <v>-408984760115</v>
      </c>
      <c r="J40" s="13">
        <v>-228657089495</v>
      </c>
    </row>
    <row r="41" spans="2:10" x14ac:dyDescent="0.25">
      <c r="B41" s="13" t="s">
        <v>251</v>
      </c>
      <c r="C41" s="13">
        <v>0</v>
      </c>
      <c r="D41" s="13">
        <v>0</v>
      </c>
      <c r="E41" s="13">
        <v>0</v>
      </c>
      <c r="F41" s="13">
        <v>0</v>
      </c>
      <c r="G41" s="13">
        <v>0</v>
      </c>
      <c r="H41" s="13">
        <v>0</v>
      </c>
      <c r="I41" s="13">
        <v>0</v>
      </c>
      <c r="J41" s="13">
        <v>0</v>
      </c>
    </row>
    <row r="42" spans="2:10" x14ac:dyDescent="0.25">
      <c r="B42" s="13" t="s">
        <v>249</v>
      </c>
      <c r="C42" s="13">
        <v>0</v>
      </c>
      <c r="D42" s="13">
        <v>0</v>
      </c>
      <c r="E42" s="13">
        <v>0</v>
      </c>
      <c r="F42" s="13">
        <v>0</v>
      </c>
      <c r="G42" s="13">
        <v>0</v>
      </c>
      <c r="H42" s="13">
        <v>0</v>
      </c>
      <c r="I42" s="13">
        <v>0</v>
      </c>
      <c r="J42" s="13">
        <v>0</v>
      </c>
    </row>
    <row r="43" spans="2:10" x14ac:dyDescent="0.25">
      <c r="B43" s="13" t="s">
        <v>250</v>
      </c>
      <c r="C43" s="13">
        <v>0</v>
      </c>
      <c r="D43" s="13">
        <v>0</v>
      </c>
      <c r="E43" s="13">
        <v>0</v>
      </c>
      <c r="F43" s="13">
        <v>0</v>
      </c>
      <c r="G43" s="13">
        <v>0</v>
      </c>
      <c r="H43" s="13">
        <v>0</v>
      </c>
      <c r="I43" s="13">
        <v>0</v>
      </c>
      <c r="J43" s="13">
        <v>0</v>
      </c>
    </row>
    <row r="44" spans="2:10" x14ac:dyDescent="0.25">
      <c r="B44" s="13" t="s">
        <v>252</v>
      </c>
      <c r="C44" s="13">
        <v>3509384367</v>
      </c>
      <c r="D44" s="13">
        <v>3181862601</v>
      </c>
      <c r="E44" s="13">
        <v>2729222093</v>
      </c>
      <c r="F44" s="13">
        <v>2300414916</v>
      </c>
      <c r="G44" s="13">
        <v>2201392545</v>
      </c>
      <c r="H44" s="13">
        <v>2287037611</v>
      </c>
      <c r="I44" s="13">
        <v>1911373515</v>
      </c>
      <c r="J44" s="13">
        <v>1574993354</v>
      </c>
    </row>
    <row r="45" spans="2:10" x14ac:dyDescent="0.25">
      <c r="B45" s="13" t="s">
        <v>249</v>
      </c>
      <c r="C45" s="13">
        <v>29952011655</v>
      </c>
      <c r="D45" s="13">
        <v>29952011655</v>
      </c>
      <c r="E45" s="13">
        <v>29952011655</v>
      </c>
      <c r="F45" s="13">
        <v>29978011655</v>
      </c>
      <c r="G45" s="13">
        <v>30287671655</v>
      </c>
      <c r="H45" s="13">
        <v>30818110655</v>
      </c>
      <c r="I45" s="13">
        <v>30818110655</v>
      </c>
      <c r="J45" s="13">
        <v>30818110655</v>
      </c>
    </row>
    <row r="46" spans="2:10" x14ac:dyDescent="0.25">
      <c r="B46" s="13" t="s">
        <v>250</v>
      </c>
      <c r="C46" s="13">
        <v>-26442627288</v>
      </c>
      <c r="D46" s="13">
        <v>-26770149054</v>
      </c>
      <c r="E46" s="13">
        <v>-27222789562</v>
      </c>
      <c r="F46" s="13">
        <v>-27677596739</v>
      </c>
      <c r="G46" s="13">
        <v>-28086279110</v>
      </c>
      <c r="H46" s="13">
        <v>-28531073044</v>
      </c>
      <c r="I46" s="13">
        <v>-28906737140</v>
      </c>
      <c r="J46" s="13">
        <v>-29243117301</v>
      </c>
    </row>
    <row r="47" spans="2:10" x14ac:dyDescent="0.25">
      <c r="B47" s="13" t="s">
        <v>253</v>
      </c>
      <c r="C47" s="13">
        <v>0</v>
      </c>
      <c r="D47" s="13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</row>
    <row r="48" spans="2:10" x14ac:dyDescent="0.25">
      <c r="B48" s="13" t="s">
        <v>254</v>
      </c>
      <c r="C48" s="13">
        <v>0</v>
      </c>
      <c r="D48" s="13">
        <v>0</v>
      </c>
      <c r="E48" s="13">
        <v>0</v>
      </c>
      <c r="F48" s="13">
        <v>0</v>
      </c>
      <c r="G48" s="13">
        <v>0</v>
      </c>
      <c r="H48" s="13">
        <v>0</v>
      </c>
      <c r="I48" s="13">
        <v>0</v>
      </c>
      <c r="J48" s="13">
        <v>0</v>
      </c>
    </row>
    <row r="49" spans="2:10" x14ac:dyDescent="0.25">
      <c r="B49" s="13" t="s">
        <v>255</v>
      </c>
      <c r="C49" s="13">
        <v>0</v>
      </c>
      <c r="D49" s="13">
        <v>0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</row>
    <row r="50" spans="2:10" x14ac:dyDescent="0.25">
      <c r="B50" s="13" t="s">
        <v>256</v>
      </c>
      <c r="C50" s="13">
        <v>684428726547</v>
      </c>
      <c r="D50" s="13">
        <v>1263599575318</v>
      </c>
      <c r="E50" s="13">
        <v>1251646735143</v>
      </c>
      <c r="F50" s="13">
        <v>1492077756997</v>
      </c>
      <c r="G50" s="13">
        <v>1783715438065</v>
      </c>
      <c r="H50" s="13">
        <v>1318591797825</v>
      </c>
      <c r="I50" s="13">
        <v>1355314286902</v>
      </c>
      <c r="J50" s="13">
        <v>738283912782</v>
      </c>
    </row>
    <row r="51" spans="2:10" x14ac:dyDescent="0.25">
      <c r="B51" s="13" t="s">
        <v>257</v>
      </c>
      <c r="C51" s="13">
        <v>0</v>
      </c>
      <c r="D51" s="13">
        <v>0</v>
      </c>
      <c r="E51" s="13">
        <v>0</v>
      </c>
      <c r="F51" s="13">
        <v>0</v>
      </c>
      <c r="G51" s="13">
        <v>0</v>
      </c>
      <c r="H51" s="13">
        <v>0</v>
      </c>
      <c r="I51" s="13">
        <v>0</v>
      </c>
      <c r="J51" s="13">
        <v>0</v>
      </c>
    </row>
    <row r="52" spans="2:10" x14ac:dyDescent="0.25">
      <c r="B52" s="13" t="s">
        <v>258</v>
      </c>
      <c r="C52" s="13">
        <v>684428726547</v>
      </c>
      <c r="D52" s="13">
        <v>1263599575318</v>
      </c>
      <c r="E52" s="13">
        <v>1251646735143</v>
      </c>
      <c r="F52" s="13">
        <v>1492077756997</v>
      </c>
      <c r="G52" s="13">
        <v>1783715438065</v>
      </c>
      <c r="H52" s="13">
        <v>1318591797825</v>
      </c>
      <c r="I52" s="13">
        <v>1355314286902</v>
      </c>
      <c r="J52" s="13">
        <v>738283912782</v>
      </c>
    </row>
    <row r="53" spans="2:10" x14ac:dyDescent="0.25">
      <c r="B53" s="13" t="s">
        <v>259</v>
      </c>
      <c r="C53" s="13">
        <v>68424629818</v>
      </c>
      <c r="D53" s="13">
        <v>68424629818</v>
      </c>
      <c r="E53" s="13">
        <v>68424629818</v>
      </c>
      <c r="F53" s="13">
        <v>68424629818</v>
      </c>
      <c r="G53" s="13">
        <v>215973206218</v>
      </c>
      <c r="H53" s="13">
        <v>215973206218</v>
      </c>
      <c r="I53" s="13">
        <v>215973206218</v>
      </c>
      <c r="J53" s="13">
        <v>215973206218</v>
      </c>
    </row>
    <row r="54" spans="2:10" x14ac:dyDescent="0.25">
      <c r="B54" s="13" t="s">
        <v>260</v>
      </c>
      <c r="C54" s="13">
        <v>0</v>
      </c>
      <c r="D54" s="13">
        <v>0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0</v>
      </c>
    </row>
    <row r="55" spans="2:10" x14ac:dyDescent="0.25">
      <c r="B55" s="13" t="s">
        <v>261</v>
      </c>
      <c r="C55" s="13">
        <v>60000000000</v>
      </c>
      <c r="D55" s="13">
        <v>60000000000</v>
      </c>
      <c r="E55" s="13">
        <v>60000000000</v>
      </c>
      <c r="F55" s="13">
        <v>60000000000</v>
      </c>
      <c r="G55" s="13">
        <v>60000000000</v>
      </c>
      <c r="H55" s="13">
        <v>60000000000</v>
      </c>
      <c r="I55" s="13">
        <v>0</v>
      </c>
      <c r="J55" s="13">
        <v>60000000000</v>
      </c>
    </row>
    <row r="56" spans="2:10" x14ac:dyDescent="0.25">
      <c r="B56" s="13" t="s">
        <v>262</v>
      </c>
      <c r="C56" s="13">
        <v>7868448000</v>
      </c>
      <c r="D56" s="13">
        <v>7868448000</v>
      </c>
      <c r="E56" s="13">
        <v>7868448000</v>
      </c>
      <c r="F56" s="13">
        <v>7868448000</v>
      </c>
      <c r="G56" s="13">
        <v>149417024400</v>
      </c>
      <c r="H56" s="13">
        <v>149417024400</v>
      </c>
      <c r="I56" s="13">
        <v>209417024400</v>
      </c>
      <c r="J56" s="13">
        <v>149417024400</v>
      </c>
    </row>
    <row r="57" spans="2:10" x14ac:dyDescent="0.25">
      <c r="B57" s="13" t="s">
        <v>263</v>
      </c>
      <c r="C57" s="13">
        <v>0</v>
      </c>
      <c r="D57" s="13">
        <v>0</v>
      </c>
      <c r="E57" s="13">
        <v>0</v>
      </c>
      <c r="F57" s="13">
        <v>0</v>
      </c>
      <c r="G57" s="13">
        <v>0</v>
      </c>
      <c r="H57" s="13">
        <v>0</v>
      </c>
      <c r="I57" s="13">
        <v>0</v>
      </c>
      <c r="J57" s="13">
        <v>6556181818</v>
      </c>
    </row>
    <row r="58" spans="2:10" x14ac:dyDescent="0.25">
      <c r="B58" s="13" t="s">
        <v>264</v>
      </c>
      <c r="C58" s="13">
        <v>556181818</v>
      </c>
      <c r="D58" s="13">
        <v>556181818</v>
      </c>
      <c r="E58" s="13">
        <v>556181818</v>
      </c>
      <c r="F58" s="13">
        <v>556181818</v>
      </c>
      <c r="G58" s="13">
        <v>6556181818</v>
      </c>
      <c r="H58" s="13">
        <v>6556181818</v>
      </c>
      <c r="I58" s="13">
        <v>6556181818</v>
      </c>
      <c r="J58" s="13">
        <v>0</v>
      </c>
    </row>
    <row r="59" spans="2:10" x14ac:dyDescent="0.25">
      <c r="B59" s="13" t="s">
        <v>265</v>
      </c>
      <c r="C59" s="13">
        <v>5235267749131</v>
      </c>
      <c r="D59" s="13">
        <v>6110677169091</v>
      </c>
      <c r="E59" s="13">
        <v>5953366117413</v>
      </c>
      <c r="F59" s="13">
        <v>5874693700462</v>
      </c>
      <c r="G59" s="13">
        <v>5832735772462</v>
      </c>
      <c r="H59" s="13">
        <v>5212893496563</v>
      </c>
      <c r="I59" s="13">
        <v>7163327271607</v>
      </c>
      <c r="J59" s="13">
        <v>7105421705853</v>
      </c>
    </row>
    <row r="60" spans="2:10" x14ac:dyDescent="0.25">
      <c r="B60" s="13" t="s">
        <v>266</v>
      </c>
      <c r="C60" s="13">
        <v>5235267749131</v>
      </c>
      <c r="D60" s="13">
        <v>6110677169091</v>
      </c>
      <c r="E60" s="13">
        <v>5953366117413</v>
      </c>
      <c r="F60" s="13">
        <v>5874693700462</v>
      </c>
      <c r="G60" s="13">
        <v>5832735772462</v>
      </c>
      <c r="H60" s="13">
        <v>5212893496563</v>
      </c>
      <c r="I60" s="13">
        <v>7163327271607</v>
      </c>
      <c r="J60" s="13">
        <v>7105421705853</v>
      </c>
    </row>
    <row r="61" spans="2:10" x14ac:dyDescent="0.25">
      <c r="B61" s="13" t="s">
        <v>267</v>
      </c>
      <c r="C61" s="13">
        <v>0</v>
      </c>
      <c r="D61" s="13">
        <v>0</v>
      </c>
      <c r="E61" s="13">
        <v>0</v>
      </c>
      <c r="F61" s="13">
        <v>0</v>
      </c>
      <c r="G61" s="13">
        <v>0</v>
      </c>
      <c r="H61" s="13">
        <v>0</v>
      </c>
      <c r="I61" s="13">
        <v>0</v>
      </c>
      <c r="J61" s="13">
        <v>0</v>
      </c>
    </row>
    <row r="62" spans="2:10" x14ac:dyDescent="0.25">
      <c r="B62" s="13" t="s">
        <v>268</v>
      </c>
      <c r="C62" s="13">
        <v>0</v>
      </c>
      <c r="D62" s="13">
        <v>0</v>
      </c>
      <c r="E62" s="13">
        <v>0</v>
      </c>
      <c r="F62" s="13">
        <v>0</v>
      </c>
      <c r="G62" s="13">
        <v>0</v>
      </c>
      <c r="H62" s="13">
        <v>0</v>
      </c>
      <c r="I62" s="13">
        <v>0</v>
      </c>
      <c r="J62" s="13">
        <v>0</v>
      </c>
    </row>
    <row r="63" spans="2:10" x14ac:dyDescent="0.25">
      <c r="B63" s="13" t="s">
        <v>269</v>
      </c>
      <c r="C63" s="13">
        <v>0</v>
      </c>
      <c r="D63" s="13">
        <v>0</v>
      </c>
      <c r="E63" s="13">
        <v>0</v>
      </c>
      <c r="F63" s="13">
        <v>0</v>
      </c>
      <c r="G63" s="13">
        <v>0</v>
      </c>
      <c r="H63" s="13">
        <v>0</v>
      </c>
      <c r="I63" s="13">
        <v>0</v>
      </c>
      <c r="J63" s="13">
        <v>0</v>
      </c>
    </row>
    <row r="64" spans="2:10" s="48" customFormat="1" x14ac:dyDescent="0.25">
      <c r="B64" s="47" t="s">
        <v>42</v>
      </c>
      <c r="C64" s="47">
        <v>34956828527694</v>
      </c>
      <c r="D64" s="47">
        <v>39222419860635</v>
      </c>
      <c r="E64" s="47">
        <v>41387210514764</v>
      </c>
      <c r="F64" s="47">
        <v>43004884446570</v>
      </c>
      <c r="G64" s="47">
        <v>43146293080207</v>
      </c>
      <c r="H64" s="47">
        <v>47608358739075</v>
      </c>
      <c r="I64" s="47">
        <v>46905133409742</v>
      </c>
      <c r="J64" s="47">
        <v>48392509085938</v>
      </c>
    </row>
    <row r="65" spans="2:11" x14ac:dyDescent="0.25">
      <c r="B65" s="47" t="s">
        <v>270</v>
      </c>
      <c r="C65" s="13" t="s">
        <v>165</v>
      </c>
      <c r="D65" s="13" t="s">
        <v>165</v>
      </c>
      <c r="E65" s="13" t="s">
        <v>165</v>
      </c>
      <c r="F65" s="13" t="s">
        <v>165</v>
      </c>
      <c r="G65" s="13" t="s">
        <v>165</v>
      </c>
      <c r="H65" s="13" t="s">
        <v>165</v>
      </c>
      <c r="I65" s="13" t="s">
        <v>165</v>
      </c>
      <c r="J65" s="13" t="s">
        <v>165</v>
      </c>
    </row>
    <row r="66" spans="2:11" x14ac:dyDescent="0.25">
      <c r="B66" s="13" t="s">
        <v>43</v>
      </c>
      <c r="C66" s="13">
        <v>22506247552961</v>
      </c>
      <c r="D66" s="13">
        <v>25297805983948</v>
      </c>
      <c r="E66" s="13">
        <v>25880090292307</v>
      </c>
      <c r="F66" s="13">
        <v>27475889581351</v>
      </c>
      <c r="G66" s="13">
        <v>28298948645041</v>
      </c>
      <c r="H66" s="13">
        <v>32293501323640</v>
      </c>
      <c r="I66" s="13">
        <v>33151421900886</v>
      </c>
      <c r="J66" s="13">
        <v>33399563006699</v>
      </c>
    </row>
    <row r="67" spans="2:11" x14ac:dyDescent="0.25">
      <c r="B67" s="13" t="s">
        <v>44</v>
      </c>
      <c r="C67" s="13">
        <v>14480275845085</v>
      </c>
      <c r="D67" s="13">
        <v>15916143545552</v>
      </c>
      <c r="E67" s="13">
        <v>15771480437652</v>
      </c>
      <c r="F67" s="13">
        <v>17342438156550</v>
      </c>
      <c r="G67" s="13">
        <v>16991209854438</v>
      </c>
      <c r="H67" s="13">
        <v>18906185640906</v>
      </c>
      <c r="I67" s="13">
        <v>17257461197205</v>
      </c>
      <c r="J67" s="13">
        <v>17542188175954</v>
      </c>
      <c r="K67" s="51"/>
    </row>
    <row r="68" spans="2:11" x14ac:dyDescent="0.25">
      <c r="B68" s="13" t="s">
        <v>271</v>
      </c>
      <c r="C68" s="13">
        <v>7028814679668</v>
      </c>
      <c r="D68" s="13">
        <v>5852141907953</v>
      </c>
      <c r="E68" s="13">
        <v>6470255691329</v>
      </c>
      <c r="F68" s="13">
        <v>7308038889993</v>
      </c>
      <c r="G68" s="13">
        <v>8112310947802</v>
      </c>
      <c r="H68" s="13">
        <v>8159193678187</v>
      </c>
      <c r="I68" s="13">
        <v>6673511583785</v>
      </c>
      <c r="J68" s="13">
        <v>6193375399081</v>
      </c>
    </row>
    <row r="69" spans="2:11" x14ac:dyDescent="0.25">
      <c r="B69" s="13" t="s">
        <v>272</v>
      </c>
      <c r="C69" s="13">
        <v>0</v>
      </c>
      <c r="D69" s="13">
        <v>0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</row>
    <row r="70" spans="2:11" x14ac:dyDescent="0.25">
      <c r="B70" s="13" t="s">
        <v>273</v>
      </c>
      <c r="C70" s="13">
        <v>340575991901</v>
      </c>
      <c r="D70" s="13">
        <v>878987808590</v>
      </c>
      <c r="E70" s="13">
        <v>718192037809</v>
      </c>
      <c r="F70" s="13">
        <v>1107874043243</v>
      </c>
      <c r="G70" s="13">
        <v>561574391917</v>
      </c>
      <c r="H70" s="13">
        <v>1411255044172</v>
      </c>
      <c r="I70" s="13">
        <v>3046711198388</v>
      </c>
      <c r="J70" s="13">
        <v>2938571329813</v>
      </c>
    </row>
    <row r="71" spans="2:11" x14ac:dyDescent="0.25">
      <c r="B71" s="13" t="s">
        <v>274</v>
      </c>
      <c r="C71" s="13">
        <v>728563034599</v>
      </c>
      <c r="D71" s="13">
        <v>688665229378</v>
      </c>
      <c r="E71" s="13">
        <v>712020208939</v>
      </c>
      <c r="F71" s="13">
        <v>615212321541</v>
      </c>
      <c r="G71" s="13">
        <v>904306976503</v>
      </c>
      <c r="H71" s="13">
        <v>669963368463</v>
      </c>
      <c r="I71" s="13">
        <v>785912586554</v>
      </c>
      <c r="J71" s="13">
        <v>605221689978</v>
      </c>
    </row>
    <row r="72" spans="2:11" x14ac:dyDescent="0.25">
      <c r="B72" s="13" t="s">
        <v>275</v>
      </c>
      <c r="C72" s="13">
        <v>260825160087</v>
      </c>
      <c r="D72" s="13">
        <v>237637543338</v>
      </c>
      <c r="E72" s="13">
        <v>261228982744</v>
      </c>
      <c r="F72" s="13">
        <v>369935183333</v>
      </c>
      <c r="G72" s="13">
        <v>533368688603</v>
      </c>
      <c r="H72" s="13">
        <v>410610942683</v>
      </c>
      <c r="I72" s="13">
        <v>304045080457</v>
      </c>
      <c r="J72" s="13">
        <v>332713214548</v>
      </c>
    </row>
    <row r="73" spans="2:11" x14ac:dyDescent="0.25">
      <c r="B73" s="13" t="s">
        <v>276</v>
      </c>
      <c r="C73" s="13">
        <v>0</v>
      </c>
      <c r="D73" s="13">
        <v>0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</row>
    <row r="74" spans="2:11" x14ac:dyDescent="0.25">
      <c r="B74" s="13" t="s">
        <v>277</v>
      </c>
      <c r="C74" s="13">
        <v>1768980719106</v>
      </c>
      <c r="D74" s="13">
        <v>2066533203473</v>
      </c>
      <c r="E74" s="13">
        <v>2018891351336</v>
      </c>
      <c r="F74" s="13">
        <v>2134664137742</v>
      </c>
      <c r="G74" s="13">
        <v>1632722891027</v>
      </c>
      <c r="H74" s="13">
        <v>1304238118619</v>
      </c>
      <c r="I74" s="13">
        <v>878862195887</v>
      </c>
      <c r="J74" s="13">
        <v>2038726746321</v>
      </c>
    </row>
    <row r="75" spans="2:11" x14ac:dyDescent="0.25">
      <c r="B75" s="13" t="s">
        <v>278</v>
      </c>
      <c r="C75" s="13">
        <v>0</v>
      </c>
      <c r="D75" s="13">
        <v>0</v>
      </c>
      <c r="E75" s="13">
        <v>0</v>
      </c>
      <c r="F75" s="13">
        <v>0</v>
      </c>
      <c r="G75" s="13">
        <v>0</v>
      </c>
      <c r="H75" s="13">
        <v>0</v>
      </c>
      <c r="I75" s="13">
        <v>0</v>
      </c>
      <c r="J75" s="13">
        <v>0</v>
      </c>
    </row>
    <row r="76" spans="2:11" x14ac:dyDescent="0.25">
      <c r="B76" s="13" t="s">
        <v>279</v>
      </c>
      <c r="C76" s="13">
        <v>0</v>
      </c>
      <c r="D76" s="13">
        <v>0</v>
      </c>
      <c r="E76" s="13">
        <v>0</v>
      </c>
      <c r="F76" s="13">
        <v>0</v>
      </c>
      <c r="G76" s="13">
        <v>0</v>
      </c>
      <c r="H76" s="13">
        <v>0</v>
      </c>
      <c r="I76" s="13">
        <v>0</v>
      </c>
      <c r="J76" s="13">
        <v>0</v>
      </c>
    </row>
    <row r="77" spans="2:11" x14ac:dyDescent="0.25">
      <c r="B77" s="13" t="s">
        <v>280</v>
      </c>
      <c r="C77" s="13">
        <v>1442603328710</v>
      </c>
      <c r="D77" s="13">
        <v>2732382333601</v>
      </c>
      <c r="E77" s="13">
        <v>1707597750970</v>
      </c>
      <c r="F77" s="13">
        <v>2053273956666</v>
      </c>
      <c r="G77" s="13">
        <v>860485313407</v>
      </c>
      <c r="H77" s="13">
        <v>3142617836248</v>
      </c>
      <c r="I77" s="13">
        <v>775806480749</v>
      </c>
      <c r="J77" s="13">
        <v>1143142751682</v>
      </c>
    </row>
    <row r="78" spans="2:11" x14ac:dyDescent="0.25">
      <c r="B78" s="13" t="s">
        <v>281</v>
      </c>
      <c r="C78" s="13">
        <v>998970645901</v>
      </c>
      <c r="D78" s="13">
        <v>1548853234106</v>
      </c>
      <c r="E78" s="13">
        <v>1876805015156</v>
      </c>
      <c r="F78" s="13">
        <v>1694634416313</v>
      </c>
      <c r="G78" s="13">
        <v>2379951245810</v>
      </c>
      <c r="H78" s="13">
        <v>1801817253165</v>
      </c>
      <c r="I78" s="13">
        <v>2697620760559</v>
      </c>
      <c r="J78" s="13">
        <v>1845445733705</v>
      </c>
    </row>
    <row r="79" spans="2:11" x14ac:dyDescent="0.25">
      <c r="B79" s="13" t="s">
        <v>282</v>
      </c>
      <c r="C79" s="13">
        <v>1910942285113</v>
      </c>
      <c r="D79" s="13">
        <v>1910942285113</v>
      </c>
      <c r="E79" s="13">
        <v>2006489399369</v>
      </c>
      <c r="F79" s="13">
        <v>2058805207719</v>
      </c>
      <c r="G79" s="13">
        <v>2006489399369</v>
      </c>
      <c r="H79" s="13">
        <v>2006489399369</v>
      </c>
      <c r="I79" s="13">
        <v>2094991310826</v>
      </c>
      <c r="J79" s="13">
        <v>2174991310826</v>
      </c>
    </row>
    <row r="80" spans="2:11" x14ac:dyDescent="0.25">
      <c r="B80" s="13" t="s">
        <v>283</v>
      </c>
      <c r="C80" s="13">
        <v>0</v>
      </c>
      <c r="D80" s="13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</row>
    <row r="81" spans="2:10" x14ac:dyDescent="0.25">
      <c r="B81" s="13" t="s">
        <v>284</v>
      </c>
      <c r="C81" s="13">
        <v>0</v>
      </c>
      <c r="D81" s="13">
        <v>0</v>
      </c>
      <c r="E81" s="13">
        <v>0</v>
      </c>
      <c r="F81" s="13">
        <v>0</v>
      </c>
      <c r="G81" s="13">
        <v>0</v>
      </c>
      <c r="H81" s="13">
        <v>0</v>
      </c>
      <c r="I81" s="13">
        <v>0</v>
      </c>
      <c r="J81" s="13">
        <v>0</v>
      </c>
    </row>
    <row r="82" spans="2:10" x14ac:dyDescent="0.25">
      <c r="B82" s="13" t="s">
        <v>285</v>
      </c>
      <c r="C82" s="13">
        <v>0</v>
      </c>
      <c r="D82" s="13">
        <v>0</v>
      </c>
      <c r="E82" s="13">
        <v>0</v>
      </c>
      <c r="F82" s="13">
        <v>0</v>
      </c>
      <c r="G82" s="13">
        <v>0</v>
      </c>
      <c r="H82" s="13">
        <v>0</v>
      </c>
      <c r="I82" s="13">
        <v>0</v>
      </c>
      <c r="J82" s="13">
        <v>0</v>
      </c>
    </row>
    <row r="83" spans="2:10" x14ac:dyDescent="0.25">
      <c r="B83" s="13" t="s">
        <v>45</v>
      </c>
      <c r="C83" s="13">
        <v>8025971707876</v>
      </c>
      <c r="D83" s="13">
        <v>9381662438396</v>
      </c>
      <c r="E83" s="13">
        <v>10108609854655</v>
      </c>
      <c r="F83" s="13">
        <v>10133451424801</v>
      </c>
      <c r="G83" s="13">
        <v>11307738790603</v>
      </c>
      <c r="H83" s="13">
        <v>13387315682734</v>
      </c>
      <c r="I83" s="13">
        <v>15893960703681</v>
      </c>
      <c r="J83" s="13">
        <v>15857374830745</v>
      </c>
    </row>
    <row r="84" spans="2:10" x14ac:dyDescent="0.25">
      <c r="B84" s="13" t="s">
        <v>286</v>
      </c>
      <c r="C84" s="13">
        <v>0</v>
      </c>
      <c r="D84" s="13">
        <v>0</v>
      </c>
      <c r="E84" s="13">
        <v>0</v>
      </c>
      <c r="F84" s="13">
        <v>0</v>
      </c>
      <c r="G84" s="13">
        <v>0</v>
      </c>
      <c r="H84" s="13">
        <v>0</v>
      </c>
      <c r="I84" s="13">
        <v>0</v>
      </c>
      <c r="J84" s="13">
        <v>0</v>
      </c>
    </row>
    <row r="85" spans="2:10" x14ac:dyDescent="0.25">
      <c r="B85" s="13" t="s">
        <v>287</v>
      </c>
      <c r="C85" s="13">
        <v>0</v>
      </c>
      <c r="D85" s="13">
        <v>0</v>
      </c>
      <c r="E85" s="13">
        <v>0</v>
      </c>
      <c r="F85" s="13">
        <v>0</v>
      </c>
      <c r="G85" s="13">
        <v>0</v>
      </c>
      <c r="H85" s="13">
        <v>0</v>
      </c>
      <c r="I85" s="13">
        <v>0</v>
      </c>
      <c r="J85" s="13">
        <v>0</v>
      </c>
    </row>
    <row r="86" spans="2:10" x14ac:dyDescent="0.25">
      <c r="B86" s="13" t="s">
        <v>288</v>
      </c>
      <c r="C86" s="13">
        <v>0</v>
      </c>
      <c r="D86" s="13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</row>
    <row r="87" spans="2:10" x14ac:dyDescent="0.25">
      <c r="B87" s="13" t="s">
        <v>289</v>
      </c>
      <c r="C87" s="13">
        <v>0</v>
      </c>
      <c r="D87" s="13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</row>
    <row r="88" spans="2:10" x14ac:dyDescent="0.25">
      <c r="B88" s="13" t="s">
        <v>290</v>
      </c>
      <c r="C88" s="13">
        <v>16750604240</v>
      </c>
      <c r="D88" s="13">
        <v>16177476792</v>
      </c>
      <c r="E88" s="13">
        <v>25601806880</v>
      </c>
      <c r="F88" s="13">
        <v>36812784180</v>
      </c>
      <c r="G88" s="13">
        <v>76602203380</v>
      </c>
      <c r="H88" s="13">
        <v>70758354580</v>
      </c>
      <c r="I88" s="13">
        <v>68466392714</v>
      </c>
      <c r="J88" s="13">
        <v>72186202744</v>
      </c>
    </row>
    <row r="89" spans="2:10" x14ac:dyDescent="0.25">
      <c r="B89" s="13" t="s">
        <v>291</v>
      </c>
      <c r="C89" s="13">
        <v>607843764620</v>
      </c>
      <c r="D89" s="13">
        <v>572231674577</v>
      </c>
      <c r="E89" s="13">
        <v>562335108232</v>
      </c>
      <c r="F89" s="13">
        <v>545219641100</v>
      </c>
      <c r="G89" s="13">
        <v>1140752114338</v>
      </c>
      <c r="H89" s="13">
        <v>3663768092217</v>
      </c>
      <c r="I89" s="13">
        <v>3719538455348</v>
      </c>
      <c r="J89" s="13">
        <v>3637383899899</v>
      </c>
    </row>
    <row r="90" spans="2:10" x14ac:dyDescent="0.25">
      <c r="B90" s="13" t="s">
        <v>292</v>
      </c>
      <c r="C90" s="13">
        <v>0</v>
      </c>
      <c r="D90" s="13">
        <v>0</v>
      </c>
      <c r="E90" s="13">
        <v>0</v>
      </c>
      <c r="F90" s="13">
        <v>0</v>
      </c>
      <c r="G90" s="13">
        <v>0</v>
      </c>
      <c r="H90" s="13">
        <v>0</v>
      </c>
      <c r="I90" s="13">
        <v>0</v>
      </c>
      <c r="J90" s="13">
        <v>0</v>
      </c>
    </row>
    <row r="91" spans="2:10" x14ac:dyDescent="0.25">
      <c r="B91" s="13" t="s">
        <v>293</v>
      </c>
      <c r="C91" s="13">
        <v>108507919477</v>
      </c>
      <c r="D91" s="13">
        <v>493542069802</v>
      </c>
      <c r="E91" s="13">
        <v>415715668623</v>
      </c>
      <c r="F91" s="13">
        <v>384799531526</v>
      </c>
      <c r="G91" s="13">
        <v>378618939276</v>
      </c>
      <c r="H91" s="13">
        <v>483356264172</v>
      </c>
      <c r="I91" s="13">
        <v>418122719052</v>
      </c>
      <c r="J91" s="13">
        <v>375478826842</v>
      </c>
    </row>
    <row r="92" spans="2:10" x14ac:dyDescent="0.25">
      <c r="B92" s="13" t="s">
        <v>294</v>
      </c>
      <c r="C92" s="13">
        <v>0</v>
      </c>
      <c r="D92" s="13">
        <v>0</v>
      </c>
      <c r="E92" s="13">
        <v>0</v>
      </c>
      <c r="F92" s="13">
        <v>0</v>
      </c>
      <c r="G92" s="13">
        <v>0</v>
      </c>
      <c r="H92" s="13">
        <v>0</v>
      </c>
      <c r="I92" s="13">
        <v>0</v>
      </c>
      <c r="J92" s="13">
        <v>0</v>
      </c>
    </row>
    <row r="93" spans="2:10" x14ac:dyDescent="0.25">
      <c r="B93" s="13" t="s">
        <v>295</v>
      </c>
      <c r="C93" s="13">
        <v>7292869419539</v>
      </c>
      <c r="D93" s="13">
        <v>8299711217225</v>
      </c>
      <c r="E93" s="13">
        <v>9104957270920</v>
      </c>
      <c r="F93" s="13">
        <v>9166619467995</v>
      </c>
      <c r="G93" s="13">
        <v>9711765533609</v>
      </c>
      <c r="H93" s="13">
        <v>9169432971765</v>
      </c>
      <c r="I93" s="13">
        <v>11687833136567</v>
      </c>
      <c r="J93" s="13">
        <v>11772325901260</v>
      </c>
    </row>
    <row r="94" spans="2:10" x14ac:dyDescent="0.25">
      <c r="B94" s="13" t="s">
        <v>296</v>
      </c>
      <c r="C94" s="13">
        <v>0</v>
      </c>
      <c r="D94" s="13">
        <v>0</v>
      </c>
      <c r="E94" s="13">
        <v>0</v>
      </c>
      <c r="F94" s="13">
        <v>0</v>
      </c>
      <c r="G94" s="13">
        <v>0</v>
      </c>
      <c r="H94" s="13">
        <v>0</v>
      </c>
      <c r="I94" s="13">
        <v>0</v>
      </c>
      <c r="J94" s="13">
        <v>0</v>
      </c>
    </row>
    <row r="95" spans="2:10" x14ac:dyDescent="0.25">
      <c r="B95" s="13" t="s">
        <v>297</v>
      </c>
      <c r="C95" s="13">
        <v>0</v>
      </c>
      <c r="D95" s="13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</row>
    <row r="96" spans="2:10" x14ac:dyDescent="0.25">
      <c r="B96" s="13" t="s">
        <v>298</v>
      </c>
      <c r="C96" s="13">
        <v>12450580974733</v>
      </c>
      <c r="D96" s="13">
        <v>13924613876687</v>
      </c>
      <c r="E96" s="13">
        <v>15507120222457</v>
      </c>
      <c r="F96" s="13">
        <v>15528994865219</v>
      </c>
      <c r="G96" s="13">
        <v>14847344435166</v>
      </c>
      <c r="H96" s="13">
        <v>15314857415435</v>
      </c>
      <c r="I96" s="13">
        <v>13753711508856</v>
      </c>
      <c r="J96" s="13">
        <v>14992946079239</v>
      </c>
    </row>
    <row r="97" spans="2:10" x14ac:dyDescent="0.25">
      <c r="B97" s="13" t="s">
        <v>46</v>
      </c>
      <c r="C97" s="13">
        <v>12450580974733</v>
      </c>
      <c r="D97" s="13">
        <v>13924613876687</v>
      </c>
      <c r="E97" s="13">
        <v>15507120222457</v>
      </c>
      <c r="F97" s="13">
        <v>15528994865219</v>
      </c>
      <c r="G97" s="13">
        <v>14847344435166</v>
      </c>
      <c r="H97" s="13">
        <v>15314857415435</v>
      </c>
      <c r="I97" s="13">
        <v>13753711508856</v>
      </c>
      <c r="J97" s="13">
        <v>14992946079239</v>
      </c>
    </row>
    <row r="98" spans="2:10" x14ac:dyDescent="0.25">
      <c r="B98" s="13" t="s">
        <v>299</v>
      </c>
      <c r="C98" s="13">
        <v>5416113340000</v>
      </c>
      <c r="D98" s="13">
        <v>5416113340000</v>
      </c>
      <c r="E98" s="13">
        <v>5416113340000</v>
      </c>
      <c r="F98" s="13">
        <v>5416113340000</v>
      </c>
      <c r="G98" s="13">
        <v>5416113340000</v>
      </c>
      <c r="H98" s="13">
        <v>5416113340000</v>
      </c>
      <c r="I98" s="13">
        <v>5416113340000</v>
      </c>
      <c r="J98" s="13">
        <v>5416113340000</v>
      </c>
    </row>
    <row r="99" spans="2:10" x14ac:dyDescent="0.25">
      <c r="B99" s="13" t="s">
        <v>300</v>
      </c>
      <c r="C99" s="13">
        <v>245949492805</v>
      </c>
      <c r="D99" s="13">
        <v>245949492805</v>
      </c>
      <c r="E99" s="13">
        <v>245949492805</v>
      </c>
      <c r="F99" s="13">
        <v>245949492805</v>
      </c>
      <c r="G99" s="13">
        <v>245949492805</v>
      </c>
      <c r="H99" s="13">
        <v>245949492805</v>
      </c>
      <c r="I99" s="13">
        <v>245949492805</v>
      </c>
      <c r="J99" s="13">
        <v>245949492805</v>
      </c>
    </row>
    <row r="100" spans="2:10" x14ac:dyDescent="0.25">
      <c r="B100" s="13" t="s">
        <v>301</v>
      </c>
      <c r="C100" s="13">
        <v>0</v>
      </c>
      <c r="D100" s="13">
        <v>0</v>
      </c>
      <c r="E100" s="13">
        <v>0</v>
      </c>
      <c r="F100" s="13">
        <v>0</v>
      </c>
      <c r="G100" s="13">
        <v>0</v>
      </c>
      <c r="H100" s="13">
        <v>0</v>
      </c>
      <c r="I100" s="13">
        <v>0</v>
      </c>
      <c r="J100" s="13">
        <v>0</v>
      </c>
    </row>
    <row r="101" spans="2:10" x14ac:dyDescent="0.25">
      <c r="B101" s="13" t="s">
        <v>302</v>
      </c>
      <c r="C101" s="13">
        <v>0</v>
      </c>
      <c r="D101" s="13">
        <v>0</v>
      </c>
      <c r="E101" s="13">
        <v>0</v>
      </c>
      <c r="F101" s="13">
        <v>0</v>
      </c>
      <c r="G101" s="13">
        <v>0</v>
      </c>
      <c r="H101" s="13">
        <v>0</v>
      </c>
      <c r="I101" s="13">
        <v>0</v>
      </c>
      <c r="J101" s="13">
        <v>0</v>
      </c>
    </row>
    <row r="102" spans="2:10" x14ac:dyDescent="0.25">
      <c r="B102" s="13" t="s">
        <v>303</v>
      </c>
      <c r="C102" s="13">
        <v>0</v>
      </c>
      <c r="D102" s="13">
        <v>0</v>
      </c>
      <c r="E102" s="13">
        <v>0</v>
      </c>
      <c r="F102" s="13">
        <v>0</v>
      </c>
      <c r="G102" s="13">
        <v>-2347121362620</v>
      </c>
      <c r="H102" s="13">
        <v>-2347121362620</v>
      </c>
      <c r="I102" s="13">
        <v>-2347121362620</v>
      </c>
      <c r="J102" s="13">
        <v>-2347121362620</v>
      </c>
    </row>
    <row r="103" spans="2:10" x14ac:dyDescent="0.25">
      <c r="B103" s="13" t="s">
        <v>304</v>
      </c>
      <c r="C103" s="13">
        <v>0</v>
      </c>
      <c r="D103" s="13">
        <v>0</v>
      </c>
      <c r="E103" s="13">
        <v>0</v>
      </c>
      <c r="F103" s="13">
        <v>0</v>
      </c>
      <c r="G103" s="13">
        <v>0</v>
      </c>
      <c r="H103" s="13">
        <v>0</v>
      </c>
      <c r="I103" s="13">
        <v>0</v>
      </c>
      <c r="J103" s="13">
        <v>0</v>
      </c>
    </row>
    <row r="104" spans="2:10" x14ac:dyDescent="0.25">
      <c r="B104" s="13" t="s">
        <v>305</v>
      </c>
      <c r="C104" s="13">
        <v>185418787682</v>
      </c>
      <c r="D104" s="13">
        <v>123535802838</v>
      </c>
      <c r="E104" s="13">
        <v>124915022372</v>
      </c>
      <c r="F104" s="13">
        <v>170034254770</v>
      </c>
      <c r="G104" s="13">
        <v>136131417179</v>
      </c>
      <c r="H104" s="13">
        <v>64631488731</v>
      </c>
      <c r="I104" s="13">
        <v>-94855545930</v>
      </c>
      <c r="J104" s="13">
        <v>81279095859</v>
      </c>
    </row>
    <row r="105" spans="2:10" x14ac:dyDescent="0.25">
      <c r="B105" s="13" t="s">
        <v>306</v>
      </c>
      <c r="C105" s="13">
        <v>0</v>
      </c>
      <c r="D105" s="13">
        <v>0</v>
      </c>
      <c r="E105" s="13">
        <v>0</v>
      </c>
      <c r="F105" s="13">
        <v>0</v>
      </c>
      <c r="G105" s="13">
        <v>0</v>
      </c>
      <c r="H105" s="13">
        <v>0</v>
      </c>
      <c r="I105" s="13">
        <v>0</v>
      </c>
      <c r="J105" s="13">
        <v>0</v>
      </c>
    </row>
    <row r="106" spans="2:10" x14ac:dyDescent="0.25">
      <c r="B106" s="13" t="s">
        <v>307</v>
      </c>
      <c r="C106" s="13">
        <v>0</v>
      </c>
      <c r="D106" s="13">
        <v>0</v>
      </c>
      <c r="E106" s="13">
        <v>0</v>
      </c>
      <c r="F106" s="13">
        <v>0</v>
      </c>
      <c r="G106" s="13">
        <v>0</v>
      </c>
      <c r="H106" s="13">
        <v>0</v>
      </c>
      <c r="I106" s="13">
        <v>0</v>
      </c>
      <c r="J106" s="13">
        <v>0</v>
      </c>
    </row>
    <row r="107" spans="2:10" x14ac:dyDescent="0.25">
      <c r="B107" s="13" t="s">
        <v>308</v>
      </c>
      <c r="C107" s="13">
        <v>0</v>
      </c>
      <c r="D107" s="13">
        <v>0</v>
      </c>
      <c r="E107" s="13">
        <v>0</v>
      </c>
      <c r="F107" s="13">
        <v>0</v>
      </c>
      <c r="G107" s="13">
        <v>0</v>
      </c>
      <c r="H107" s="13">
        <v>0</v>
      </c>
      <c r="I107" s="13">
        <v>0</v>
      </c>
      <c r="J107" s="13">
        <v>0</v>
      </c>
    </row>
    <row r="108" spans="2:10" x14ac:dyDescent="0.25">
      <c r="B108" s="13" t="s">
        <v>309</v>
      </c>
      <c r="C108" s="13">
        <v>6601741459781</v>
      </c>
      <c r="D108" s="13">
        <v>8137187989784</v>
      </c>
      <c r="E108" s="13">
        <v>9718640446660</v>
      </c>
      <c r="F108" s="13">
        <v>9695733600849</v>
      </c>
      <c r="G108" s="13">
        <v>11395435876006</v>
      </c>
      <c r="H108" s="13">
        <v>11932873271648</v>
      </c>
      <c r="I108" s="13">
        <v>10531268574006</v>
      </c>
      <c r="J108" s="13">
        <v>11593808675030</v>
      </c>
    </row>
    <row r="109" spans="2:10" x14ac:dyDescent="0.25">
      <c r="B109" s="13" t="s">
        <v>310</v>
      </c>
      <c r="C109" s="13" t="s">
        <v>165</v>
      </c>
      <c r="D109" s="13" t="s">
        <v>165</v>
      </c>
      <c r="E109" s="13" t="s">
        <v>165</v>
      </c>
      <c r="F109" s="13" t="s">
        <v>165</v>
      </c>
      <c r="G109" s="13" t="s">
        <v>165</v>
      </c>
      <c r="H109" s="13" t="s">
        <v>165</v>
      </c>
      <c r="I109" s="13" t="s">
        <v>165</v>
      </c>
      <c r="J109" s="13" t="s">
        <v>165</v>
      </c>
    </row>
    <row r="110" spans="2:10" x14ac:dyDescent="0.25">
      <c r="B110" s="13" t="s">
        <v>311</v>
      </c>
      <c r="C110" s="13" t="s">
        <v>165</v>
      </c>
      <c r="D110" s="13" t="s">
        <v>165</v>
      </c>
      <c r="E110" s="13" t="s">
        <v>165</v>
      </c>
      <c r="F110" s="13" t="s">
        <v>165</v>
      </c>
      <c r="G110" s="13" t="s">
        <v>165</v>
      </c>
      <c r="H110" s="13" t="s">
        <v>165</v>
      </c>
      <c r="I110" s="13" t="s">
        <v>165</v>
      </c>
      <c r="J110" s="13" t="s">
        <v>165</v>
      </c>
    </row>
    <row r="111" spans="2:10" x14ac:dyDescent="0.25">
      <c r="B111" s="13" t="s">
        <v>312</v>
      </c>
      <c r="C111" s="13">
        <v>0</v>
      </c>
      <c r="D111" s="13">
        <v>0</v>
      </c>
      <c r="E111" s="13">
        <v>0</v>
      </c>
      <c r="F111" s="13">
        <v>0</v>
      </c>
      <c r="G111" s="13">
        <v>0</v>
      </c>
      <c r="H111" s="13">
        <v>0</v>
      </c>
      <c r="I111" s="13">
        <v>0</v>
      </c>
      <c r="J111" s="13">
        <v>0</v>
      </c>
    </row>
    <row r="112" spans="2:10" x14ac:dyDescent="0.25">
      <c r="B112" s="13" t="s">
        <v>313</v>
      </c>
      <c r="C112" s="13">
        <v>0</v>
      </c>
      <c r="D112" s="13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</row>
    <row r="113" spans="2:10" x14ac:dyDescent="0.25">
      <c r="B113" s="13" t="s">
        <v>314</v>
      </c>
      <c r="C113" s="13">
        <v>1357894465</v>
      </c>
      <c r="D113" s="13">
        <v>1827251260</v>
      </c>
      <c r="E113" s="13">
        <v>1501920620</v>
      </c>
      <c r="F113" s="13">
        <v>1164176795</v>
      </c>
      <c r="G113" s="13">
        <v>835671796</v>
      </c>
      <c r="H113" s="13">
        <v>2411184871</v>
      </c>
      <c r="I113" s="13">
        <v>2357010595</v>
      </c>
      <c r="J113" s="13">
        <v>2916838165</v>
      </c>
    </row>
    <row r="114" spans="2:10" x14ac:dyDescent="0.25">
      <c r="B114" s="13" t="s">
        <v>315</v>
      </c>
      <c r="C114" s="13">
        <v>0</v>
      </c>
      <c r="D114" s="13">
        <v>0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</row>
    <row r="115" spans="2:10" x14ac:dyDescent="0.25">
      <c r="B115" s="13" t="s">
        <v>316</v>
      </c>
      <c r="C115" s="13">
        <v>0</v>
      </c>
      <c r="D115" s="13">
        <v>0</v>
      </c>
      <c r="E115" s="13">
        <v>0</v>
      </c>
      <c r="F115" s="13">
        <v>0</v>
      </c>
      <c r="G115" s="13">
        <v>0</v>
      </c>
      <c r="H115" s="13">
        <v>0</v>
      </c>
      <c r="I115" s="13">
        <v>0</v>
      </c>
      <c r="J115" s="13">
        <v>0</v>
      </c>
    </row>
    <row r="116" spans="2:10" x14ac:dyDescent="0.25">
      <c r="B116" s="13" t="s">
        <v>317</v>
      </c>
      <c r="C116" s="13">
        <v>0</v>
      </c>
      <c r="D116" s="13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</row>
    <row r="117" spans="2:10" x14ac:dyDescent="0.25">
      <c r="B117" s="13" t="s">
        <v>318</v>
      </c>
      <c r="C117" s="13">
        <v>0</v>
      </c>
      <c r="D117" s="13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</row>
    <row r="118" spans="2:10" s="48" customFormat="1" x14ac:dyDescent="0.25">
      <c r="B118" s="47" t="s">
        <v>319</v>
      </c>
      <c r="C118" s="47">
        <v>34956828527694</v>
      </c>
      <c r="D118" s="47">
        <v>39222419860635</v>
      </c>
      <c r="E118" s="47">
        <v>41387210514764</v>
      </c>
      <c r="F118" s="47">
        <v>43004884446570</v>
      </c>
      <c r="G118" s="47">
        <v>43146293080207</v>
      </c>
      <c r="H118" s="47">
        <v>47608358739075</v>
      </c>
      <c r="I118" s="47">
        <v>46905133409742</v>
      </c>
      <c r="J118" s="47">
        <v>48392509085938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4"/>
  <sheetViews>
    <sheetView showGridLines="0" workbookViewId="0">
      <selection activeCell="A5" sqref="A5"/>
    </sheetView>
  </sheetViews>
  <sheetFormatPr defaultRowHeight="15" x14ac:dyDescent="0.25"/>
  <cols>
    <col min="2" max="2" width="63.7109375" style="3" bestFit="1" customWidth="1"/>
    <col min="3" max="10" width="19" style="3" bestFit="1" customWidth="1"/>
    <col min="11" max="11" width="19.140625" style="3" customWidth="1"/>
  </cols>
  <sheetData>
    <row r="1" spans="1:12" s="43" customFormat="1" ht="18.75" x14ac:dyDescent="0.3">
      <c r="A1" s="49" t="s">
        <v>88</v>
      </c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x14ac:dyDescent="0.25">
      <c r="B2" s="3" t="s">
        <v>165</v>
      </c>
      <c r="C2" s="3" t="s">
        <v>98</v>
      </c>
      <c r="D2" s="3" t="s">
        <v>99</v>
      </c>
      <c r="E2" s="3" t="s">
        <v>100</v>
      </c>
      <c r="F2" s="3" t="s">
        <v>101</v>
      </c>
      <c r="G2" s="3" t="s">
        <v>94</v>
      </c>
      <c r="H2" s="3" t="s">
        <v>95</v>
      </c>
      <c r="I2" s="3" t="s">
        <v>96</v>
      </c>
      <c r="J2" s="3" t="s">
        <v>97</v>
      </c>
    </row>
    <row r="3" spans="1:12" x14ac:dyDescent="0.25">
      <c r="B3" s="3" t="s">
        <v>47</v>
      </c>
      <c r="C3" s="3">
        <v>12712852102754</v>
      </c>
      <c r="D3" s="3">
        <v>18453063267284</v>
      </c>
      <c r="E3" s="3">
        <v>13636768648167</v>
      </c>
      <c r="F3" s="3">
        <v>10919682134602</v>
      </c>
      <c r="G3" s="3">
        <v>13577576074250</v>
      </c>
      <c r="H3" s="3">
        <v>13925759710091</v>
      </c>
      <c r="I3" s="3">
        <v>7230230374771</v>
      </c>
      <c r="J3" s="3">
        <v>4969817152005</v>
      </c>
      <c r="K3" s="52"/>
    </row>
    <row r="4" spans="1:12" x14ac:dyDescent="0.25">
      <c r="B4" s="3" t="s">
        <v>320</v>
      </c>
      <c r="C4" s="3">
        <v>0</v>
      </c>
      <c r="D4" s="3">
        <v>0</v>
      </c>
      <c r="E4" s="3">
        <v>0</v>
      </c>
      <c r="F4" s="3">
        <v>0</v>
      </c>
      <c r="G4" s="3">
        <v>0</v>
      </c>
      <c r="H4" s="3">
        <v>0</v>
      </c>
      <c r="I4" s="3">
        <v>0</v>
      </c>
      <c r="J4" s="3">
        <v>0</v>
      </c>
    </row>
    <row r="5" spans="1:12" x14ac:dyDescent="0.25">
      <c r="B5" s="3" t="s">
        <v>48</v>
      </c>
      <c r="C5" s="3">
        <v>12712852102754</v>
      </c>
      <c r="D5" s="3">
        <v>18453063267284</v>
      </c>
      <c r="E5" s="3">
        <v>13636768648167</v>
      </c>
      <c r="F5" s="3">
        <v>10919682134602</v>
      </c>
      <c r="G5" s="3">
        <v>13577576074250</v>
      </c>
      <c r="H5" s="3">
        <v>13925759710091</v>
      </c>
      <c r="I5" s="3">
        <v>7230230374771</v>
      </c>
      <c r="J5" s="3">
        <v>4969817152005</v>
      </c>
    </row>
    <row r="6" spans="1:12" x14ac:dyDescent="0.25">
      <c r="B6" s="3" t="s">
        <v>321</v>
      </c>
      <c r="C6" s="3">
        <v>10555914977261</v>
      </c>
      <c r="D6" s="3">
        <v>16072233263491</v>
      </c>
      <c r="E6" s="3">
        <v>11390941602751</v>
      </c>
      <c r="F6" s="3">
        <v>9796081552754</v>
      </c>
      <c r="G6" s="3">
        <v>11517111537978</v>
      </c>
      <c r="H6" s="3">
        <v>12600977917699</v>
      </c>
      <c r="I6" s="3">
        <v>8071255537705</v>
      </c>
      <c r="J6" s="3">
        <v>5078742328404</v>
      </c>
    </row>
    <row r="7" spans="1:12" x14ac:dyDescent="0.25">
      <c r="B7" s="3" t="s">
        <v>49</v>
      </c>
      <c r="C7" s="3">
        <v>2156937125493</v>
      </c>
      <c r="D7" s="3">
        <v>2380830003793</v>
      </c>
      <c r="E7" s="3">
        <v>2245827045416</v>
      </c>
      <c r="F7" s="3">
        <v>1123600581848</v>
      </c>
      <c r="G7" s="3">
        <v>2060464536272</v>
      </c>
      <c r="H7" s="3">
        <v>1324781792392</v>
      </c>
      <c r="I7" s="3">
        <v>-841025162934</v>
      </c>
      <c r="J7" s="3">
        <v>-108925176399</v>
      </c>
    </row>
    <row r="8" spans="1:12" s="14" customFormat="1" x14ac:dyDescent="0.25">
      <c r="B8" s="13" t="s">
        <v>322</v>
      </c>
      <c r="C8" s="13">
        <v>111067227739</v>
      </c>
      <c r="D8" s="13">
        <v>217743915993</v>
      </c>
      <c r="E8" s="13">
        <v>112644515820</v>
      </c>
      <c r="F8" s="13">
        <v>102812313189</v>
      </c>
      <c r="G8" s="13">
        <v>403483775064</v>
      </c>
      <c r="H8" s="13">
        <v>117629145773</v>
      </c>
      <c r="I8" s="13">
        <v>548458836198</v>
      </c>
      <c r="J8" s="13">
        <v>1174224607692</v>
      </c>
      <c r="K8" s="13"/>
    </row>
    <row r="9" spans="1:12" x14ac:dyDescent="0.25">
      <c r="B9" s="3" t="s">
        <v>323</v>
      </c>
      <c r="C9" s="3">
        <v>325273382280</v>
      </c>
      <c r="D9" s="3">
        <v>236655869190</v>
      </c>
      <c r="E9" s="3">
        <v>356236957402</v>
      </c>
      <c r="F9" s="3">
        <v>232970002093</v>
      </c>
      <c r="G9" s="3">
        <v>204404614733</v>
      </c>
      <c r="H9" s="3">
        <v>187129808126</v>
      </c>
      <c r="I9" s="3">
        <v>313862855309</v>
      </c>
      <c r="J9" s="3">
        <v>143974247477</v>
      </c>
      <c r="L9" s="15"/>
    </row>
    <row r="10" spans="1:12" x14ac:dyDescent="0.25">
      <c r="B10" s="3" t="s">
        <v>50</v>
      </c>
      <c r="C10" s="3">
        <v>78209171264</v>
      </c>
      <c r="D10" s="3">
        <v>67547194766</v>
      </c>
      <c r="E10" s="3">
        <v>58377966542</v>
      </c>
      <c r="F10" s="3">
        <v>82193565771</v>
      </c>
      <c r="G10" s="3">
        <v>100562224023</v>
      </c>
      <c r="H10" s="3">
        <v>110283896254</v>
      </c>
      <c r="I10" s="3">
        <v>121740414263</v>
      </c>
      <c r="J10" s="3">
        <v>110489580615</v>
      </c>
      <c r="L10" s="53"/>
    </row>
    <row r="11" spans="1:12" x14ac:dyDescent="0.25">
      <c r="B11" s="3" t="s">
        <v>324</v>
      </c>
      <c r="C11" s="3">
        <v>0</v>
      </c>
      <c r="D11" s="3">
        <v>-40700173876</v>
      </c>
      <c r="E11" s="3">
        <v>-10500907662</v>
      </c>
      <c r="F11" s="3">
        <v>-36260212649</v>
      </c>
      <c r="G11" s="3">
        <v>-3109423108</v>
      </c>
      <c r="H11" s="3">
        <v>-41936521191</v>
      </c>
      <c r="I11" s="3">
        <v>-25400184160</v>
      </c>
      <c r="J11" s="3">
        <v>-39911390840</v>
      </c>
    </row>
    <row r="12" spans="1:12" x14ac:dyDescent="0.25">
      <c r="B12" s="3" t="s">
        <v>325</v>
      </c>
      <c r="C12" s="3">
        <v>166016055214</v>
      </c>
      <c r="D12" s="3">
        <v>227904202396</v>
      </c>
      <c r="E12" s="3">
        <v>205115087816</v>
      </c>
      <c r="F12" s="3">
        <v>288198335955</v>
      </c>
      <c r="G12" s="3">
        <v>232032930617</v>
      </c>
      <c r="H12" s="3">
        <v>278175611670</v>
      </c>
      <c r="I12" s="3">
        <v>226849720793</v>
      </c>
      <c r="J12" s="3">
        <v>170366195632</v>
      </c>
    </row>
    <row r="13" spans="1:12" x14ac:dyDescent="0.25">
      <c r="B13" s="3" t="s">
        <v>326</v>
      </c>
      <c r="C13" s="3">
        <v>70184197684</v>
      </c>
      <c r="D13" s="3">
        <v>134526891599</v>
      </c>
      <c r="E13" s="3">
        <v>139967356366</v>
      </c>
      <c r="F13" s="3">
        <v>42191972204</v>
      </c>
      <c r="G13" s="3">
        <v>116280911813</v>
      </c>
      <c r="H13" s="3">
        <v>137213949417</v>
      </c>
      <c r="I13" s="3">
        <v>112351104948</v>
      </c>
      <c r="J13" s="3">
        <v>85461267194</v>
      </c>
    </row>
    <row r="14" spans="1:12" x14ac:dyDescent="0.25">
      <c r="B14" s="3" t="s">
        <v>51</v>
      </c>
      <c r="C14" s="3">
        <v>1706530718054</v>
      </c>
      <c r="D14" s="3">
        <v>1958786782725</v>
      </c>
      <c r="E14" s="3">
        <v>1646651251990</v>
      </c>
      <c r="F14" s="3">
        <v>626792372136</v>
      </c>
      <c r="G14" s="3">
        <v>1908120431065</v>
      </c>
      <c r="H14" s="3">
        <v>797955047761</v>
      </c>
      <c r="I14" s="3">
        <v>-971030191946</v>
      </c>
      <c r="J14" s="3">
        <v>625586330150</v>
      </c>
    </row>
    <row r="15" spans="1:12" x14ac:dyDescent="0.25">
      <c r="B15" s="3" t="s">
        <v>327</v>
      </c>
      <c r="C15" s="3">
        <v>2764676430</v>
      </c>
      <c r="D15" s="3">
        <v>2616209318</v>
      </c>
      <c r="E15" s="3">
        <v>946458029</v>
      </c>
      <c r="F15" s="3">
        <v>18969366832</v>
      </c>
      <c r="G15" s="3">
        <v>4727781729</v>
      </c>
      <c r="H15" s="3">
        <v>7125002511</v>
      </c>
      <c r="I15" s="3">
        <v>9542213506</v>
      </c>
      <c r="J15" s="3">
        <v>413500148754</v>
      </c>
    </row>
    <row r="16" spans="1:12" x14ac:dyDescent="0.25">
      <c r="B16" s="3" t="s">
        <v>328</v>
      </c>
      <c r="C16" s="3">
        <v>43736246</v>
      </c>
      <c r="D16" s="3">
        <v>719429668</v>
      </c>
      <c r="E16" s="3">
        <v>83262577</v>
      </c>
      <c r="F16" s="3">
        <v>29594975</v>
      </c>
      <c r="G16" s="3">
        <v>5819884</v>
      </c>
      <c r="H16" s="3">
        <v>253149148</v>
      </c>
      <c r="I16" s="3">
        <v>4279279060</v>
      </c>
      <c r="J16" s="3">
        <v>262126195</v>
      </c>
    </row>
    <row r="17" spans="2:11" x14ac:dyDescent="0.25">
      <c r="B17" s="3" t="s">
        <v>329</v>
      </c>
      <c r="C17" s="3">
        <v>2720940184</v>
      </c>
      <c r="D17" s="3">
        <v>1896779650</v>
      </c>
      <c r="E17" s="3">
        <v>863195452</v>
      </c>
      <c r="F17" s="3">
        <v>18939771857</v>
      </c>
      <c r="G17" s="3">
        <v>4721961845</v>
      </c>
      <c r="H17" s="3">
        <v>6871853363</v>
      </c>
      <c r="I17" s="3">
        <v>5262934446</v>
      </c>
      <c r="J17" s="3">
        <v>413238022559</v>
      </c>
    </row>
    <row r="18" spans="2:11" x14ac:dyDescent="0.25">
      <c r="B18" s="3" t="s">
        <v>52</v>
      </c>
      <c r="C18" s="3">
        <v>1709251658238</v>
      </c>
      <c r="D18" s="3">
        <v>1960683562375</v>
      </c>
      <c r="E18" s="3">
        <v>1647514447442</v>
      </c>
      <c r="F18" s="3">
        <v>645732143993</v>
      </c>
      <c r="G18" s="3">
        <v>1912842392910</v>
      </c>
      <c r="H18" s="3">
        <v>804826901124</v>
      </c>
      <c r="I18" s="3">
        <v>-965767257500</v>
      </c>
      <c r="J18" s="3">
        <v>1038824352709</v>
      </c>
    </row>
    <row r="19" spans="2:11" x14ac:dyDescent="0.25">
      <c r="B19" s="3" t="s">
        <v>330</v>
      </c>
      <c r="C19" s="3">
        <v>111149174839</v>
      </c>
      <c r="D19" s="3">
        <v>39733525251</v>
      </c>
      <c r="E19" s="3">
        <v>143781165758</v>
      </c>
      <c r="F19" s="3">
        <v>158281536726</v>
      </c>
      <c r="G19" s="3">
        <v>219649215002</v>
      </c>
      <c r="H19" s="3">
        <v>161264917473</v>
      </c>
      <c r="I19" s="3">
        <v>0</v>
      </c>
      <c r="J19" s="3">
        <v>18368316325</v>
      </c>
    </row>
    <row r="20" spans="2:11" x14ac:dyDescent="0.25">
      <c r="B20" s="3" t="s">
        <v>331</v>
      </c>
      <c r="C20" s="3">
        <v>-83881307707</v>
      </c>
      <c r="D20" s="3">
        <v>385034150325</v>
      </c>
      <c r="E20" s="3">
        <v>40927742493</v>
      </c>
      <c r="F20" s="3">
        <v>-30916137097</v>
      </c>
      <c r="G20" s="3">
        <v>-6180592250</v>
      </c>
      <c r="H20" s="3">
        <v>104737324896</v>
      </c>
      <c r="I20" s="3">
        <v>23677779082</v>
      </c>
      <c r="J20" s="3">
        <v>-42643892210</v>
      </c>
    </row>
    <row r="21" spans="2:11" x14ac:dyDescent="0.25">
      <c r="B21" s="3" t="s">
        <v>332</v>
      </c>
      <c r="C21" s="3">
        <v>27267867132</v>
      </c>
      <c r="D21" s="3">
        <v>424767675576</v>
      </c>
      <c r="E21" s="3">
        <v>184708908251</v>
      </c>
      <c r="F21" s="3">
        <v>127365399629</v>
      </c>
      <c r="G21" s="3">
        <v>213468622752</v>
      </c>
      <c r="H21" s="3">
        <v>266002242369</v>
      </c>
      <c r="I21" s="3">
        <v>23677779082</v>
      </c>
      <c r="J21" s="3">
        <v>-24275575885</v>
      </c>
    </row>
    <row r="22" spans="2:11" x14ac:dyDescent="0.25">
      <c r="B22" s="3" t="s">
        <v>53</v>
      </c>
      <c r="C22" s="3">
        <v>1681983791106</v>
      </c>
      <c r="D22" s="3">
        <v>1535915886799</v>
      </c>
      <c r="E22" s="3">
        <v>1462805539191</v>
      </c>
      <c r="F22" s="3">
        <v>518366744364</v>
      </c>
      <c r="G22" s="3">
        <v>1699373770158</v>
      </c>
      <c r="H22" s="3">
        <v>538824658755</v>
      </c>
      <c r="I22" s="3">
        <v>-989445036582</v>
      </c>
      <c r="J22" s="3">
        <v>1063099928594</v>
      </c>
      <c r="K22" s="10"/>
    </row>
    <row r="23" spans="2:11" x14ac:dyDescent="0.25">
      <c r="B23" s="3" t="s">
        <v>333</v>
      </c>
      <c r="C23" s="3">
        <v>-500150539</v>
      </c>
      <c r="D23" s="3">
        <v>469356795</v>
      </c>
      <c r="E23" s="3">
        <v>-325330640</v>
      </c>
      <c r="F23" s="3">
        <v>-337743825</v>
      </c>
      <c r="G23" s="3">
        <v>-328504999</v>
      </c>
      <c r="H23" s="3">
        <v>1575513075</v>
      </c>
      <c r="I23" s="3">
        <v>-54174276</v>
      </c>
      <c r="J23" s="3">
        <v>559827570</v>
      </c>
    </row>
    <row r="24" spans="2:11" x14ac:dyDescent="0.25">
      <c r="B24" s="3" t="s">
        <v>334</v>
      </c>
      <c r="C24" s="3">
        <v>1682483941645</v>
      </c>
      <c r="D24" s="3">
        <v>1535446530004</v>
      </c>
      <c r="E24" s="3">
        <v>1463130869831</v>
      </c>
      <c r="F24" s="3">
        <v>518704488189</v>
      </c>
      <c r="G24" s="3">
        <v>1699702275157</v>
      </c>
      <c r="H24" s="3">
        <v>537249145680</v>
      </c>
      <c r="I24" s="3">
        <v>-989390862306</v>
      </c>
      <c r="J24" s="3">
        <v>1062540101024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P115"/>
  <sheetViews>
    <sheetView showGridLines="0" tabSelected="1" workbookViewId="0">
      <selection activeCell="C1" sqref="C1"/>
    </sheetView>
  </sheetViews>
  <sheetFormatPr defaultRowHeight="15" x14ac:dyDescent="0.25"/>
  <cols>
    <col min="1" max="1" width="9.140625" style="16"/>
    <col min="2" max="2" width="20.140625" customWidth="1"/>
    <col min="3" max="3" width="20.140625" style="3" customWidth="1"/>
    <col min="4" max="4" width="21.7109375" style="3" customWidth="1"/>
    <col min="5" max="5" width="19.7109375" style="3" customWidth="1"/>
    <col min="6" max="6" width="19.5703125" style="3" customWidth="1"/>
    <col min="7" max="7" width="22.140625" style="3" customWidth="1"/>
    <col min="8" max="8" width="19.85546875" style="3" customWidth="1"/>
    <col min="9" max="9" width="20.140625" style="3" customWidth="1"/>
    <col min="10" max="10" width="20.42578125" style="3" customWidth="1"/>
    <col min="11" max="12" width="19" style="3" bestFit="1" customWidth="1"/>
    <col min="13" max="13" width="4.5703125" style="3" bestFit="1" customWidth="1"/>
    <col min="14" max="14" width="12.7109375" customWidth="1"/>
    <col min="15" max="16" width="19.42578125" bestFit="1" customWidth="1"/>
    <col min="17" max="17" width="16.140625" bestFit="1" customWidth="1"/>
  </cols>
  <sheetData>
    <row r="2" spans="1:16" ht="23.25" x14ac:dyDescent="0.35">
      <c r="D2" s="88" t="s">
        <v>344</v>
      </c>
    </row>
    <row r="3" spans="1:16" x14ac:dyDescent="0.25">
      <c r="B3" s="55" t="s">
        <v>159</v>
      </c>
    </row>
    <row r="4" spans="1:16" ht="18.75" x14ac:dyDescent="0.3">
      <c r="B4" s="54" t="s">
        <v>158</v>
      </c>
    </row>
    <row r="6" spans="1:16" x14ac:dyDescent="0.25">
      <c r="C6" s="3" t="s">
        <v>98</v>
      </c>
      <c r="D6" s="3" t="s">
        <v>99</v>
      </c>
      <c r="E6" s="3" t="s">
        <v>100</v>
      </c>
      <c r="F6" s="3" t="s">
        <v>101</v>
      </c>
      <c r="G6" s="3" t="s">
        <v>94</v>
      </c>
      <c r="H6" s="3" t="s">
        <v>95</v>
      </c>
      <c r="I6" s="3" t="s">
        <v>96</v>
      </c>
      <c r="J6" s="3" t="s">
        <v>97</v>
      </c>
      <c r="K6">
        <v>2020</v>
      </c>
      <c r="L6">
        <v>2019</v>
      </c>
      <c r="M6"/>
    </row>
    <row r="7" spans="1:16" x14ac:dyDescent="0.25">
      <c r="A7" s="16">
        <v>1</v>
      </c>
      <c r="B7" s="50" t="s">
        <v>62</v>
      </c>
      <c r="C7" s="3">
        <f>PL!C5</f>
        <v>12712852102754</v>
      </c>
      <c r="D7" s="3">
        <f>PL!D5</f>
        <v>18453063267284</v>
      </c>
      <c r="E7" s="3">
        <f>PL!E5</f>
        <v>13636768648167</v>
      </c>
      <c r="F7" s="3">
        <f>PL!F5</f>
        <v>10919682134602</v>
      </c>
      <c r="G7" s="3">
        <f>PL!G5</f>
        <v>13577576074250</v>
      </c>
      <c r="H7" s="3">
        <f>PL!H5</f>
        <v>13925759710091</v>
      </c>
      <c r="I7" s="3">
        <f>PL!I5</f>
        <v>7230230374771</v>
      </c>
      <c r="J7" s="3">
        <f>PL!J5</f>
        <v>4969817152005</v>
      </c>
      <c r="K7" s="15">
        <f>SUM(G7:J7)</f>
        <v>39703383311117</v>
      </c>
      <c r="L7" s="15">
        <f>SUM(C7:F7)</f>
        <v>55722366152807</v>
      </c>
      <c r="M7" s="17">
        <f>K7/L7-1</f>
        <v>-0.28747851083281839</v>
      </c>
      <c r="N7" s="15"/>
    </row>
    <row r="8" spans="1:16" x14ac:dyDescent="0.25">
      <c r="N8" s="15"/>
      <c r="O8" s="15"/>
      <c r="P8" s="17"/>
    </row>
    <row r="9" spans="1:16" ht="18.75" customHeight="1" x14ac:dyDescent="0.25"/>
    <row r="22" spans="1:13" x14ac:dyDescent="0.25">
      <c r="C22" s="3" t="s">
        <v>98</v>
      </c>
      <c r="D22" s="3" t="s">
        <v>99</v>
      </c>
      <c r="E22" s="3" t="s">
        <v>100</v>
      </c>
      <c r="F22" s="3" t="s">
        <v>101</v>
      </c>
      <c r="G22" s="3" t="s">
        <v>94</v>
      </c>
      <c r="H22" s="3" t="s">
        <v>95</v>
      </c>
      <c r="I22" s="3" t="s">
        <v>96</v>
      </c>
      <c r="J22" s="3" t="s">
        <v>97</v>
      </c>
      <c r="K22">
        <v>2020</v>
      </c>
      <c r="L22">
        <v>2019</v>
      </c>
      <c r="M22" s="3" t="s">
        <v>102</v>
      </c>
    </row>
    <row r="23" spans="1:13" x14ac:dyDescent="0.25">
      <c r="A23" s="16">
        <v>2</v>
      </c>
      <c r="B23" s="50" t="s">
        <v>64</v>
      </c>
      <c r="C23" s="3">
        <f>PL!C14+PL!C9</f>
        <v>2031804100334</v>
      </c>
      <c r="D23" s="3">
        <f>PL!D14+PL!D9</f>
        <v>2195442651915</v>
      </c>
      <c r="E23" s="3">
        <f>PL!E14+PL!E9</f>
        <v>2002888209392</v>
      </c>
      <c r="F23" s="3">
        <f>PL!F14+PL!F9</f>
        <v>859762374229</v>
      </c>
      <c r="G23" s="3">
        <f>PL!G14+PL!G9</f>
        <v>2112525045798</v>
      </c>
      <c r="H23" s="3">
        <f>PL!H14+PL!H9</f>
        <v>985084855887</v>
      </c>
      <c r="I23" s="3">
        <f>PL!I14+PL!I9</f>
        <v>-657167336637</v>
      </c>
      <c r="J23" s="3">
        <f>PL!J14+PL!J9</f>
        <v>769560577627</v>
      </c>
      <c r="K23" s="15">
        <f>SUM(G23:J23)</f>
        <v>3210003142675</v>
      </c>
      <c r="L23" s="15">
        <f>SUM(C23:F23)</f>
        <v>7089897335870</v>
      </c>
      <c r="M23" s="18">
        <f>K23/L23-1</f>
        <v>-0.54724264815026391</v>
      </c>
    </row>
    <row r="36" spans="1:16" s="3" customFormat="1" ht="18" customHeight="1" x14ac:dyDescent="0.25">
      <c r="A36" s="16"/>
      <c r="B36"/>
      <c r="N36"/>
      <c r="O36"/>
      <c r="P36"/>
    </row>
    <row r="38" spans="1:16" s="3" customFormat="1" x14ac:dyDescent="0.25">
      <c r="A38" s="16">
        <v>3</v>
      </c>
      <c r="B38" s="50" t="s">
        <v>103</v>
      </c>
      <c r="C38" s="19" t="s">
        <v>163</v>
      </c>
      <c r="D38" s="19" t="s">
        <v>164</v>
      </c>
      <c r="E38" s="19">
        <v>2019</v>
      </c>
      <c r="F38" s="19">
        <v>2020</v>
      </c>
      <c r="N38"/>
      <c r="O38"/>
      <c r="P38"/>
    </row>
    <row r="39" spans="1:16" s="3" customFormat="1" x14ac:dyDescent="0.25">
      <c r="A39" s="16"/>
      <c r="B39" t="s">
        <v>62</v>
      </c>
      <c r="C39" s="3">
        <f>PL!J5</f>
        <v>4969817152005</v>
      </c>
      <c r="D39" s="3">
        <f>PL!F5</f>
        <v>10919682134602</v>
      </c>
      <c r="E39" s="18">
        <f t="shared" ref="E39:F43" si="0">C39/C$39</f>
        <v>1</v>
      </c>
      <c r="F39" s="18">
        <f t="shared" si="0"/>
        <v>1</v>
      </c>
      <c r="N39"/>
      <c r="O39"/>
      <c r="P39"/>
    </row>
    <row r="40" spans="1:16" s="3" customFormat="1" x14ac:dyDescent="0.25">
      <c r="A40" s="16"/>
      <c r="B40" t="s">
        <v>104</v>
      </c>
      <c r="C40" s="3">
        <f>PL!J6</f>
        <v>5078742328404</v>
      </c>
      <c r="D40" s="3">
        <f>PL!F6</f>
        <v>9796081552754</v>
      </c>
      <c r="E40" s="18">
        <f t="shared" si="0"/>
        <v>1.0219173408331643</v>
      </c>
      <c r="F40" s="20">
        <f t="shared" si="0"/>
        <v>0.89710317864587241</v>
      </c>
      <c r="N40"/>
      <c r="O40"/>
      <c r="P40"/>
    </row>
    <row r="41" spans="1:16" s="3" customFormat="1" x14ac:dyDescent="0.25">
      <c r="A41" s="16"/>
      <c r="B41" t="s">
        <v>105</v>
      </c>
      <c r="C41" s="3">
        <f>PL!J12</f>
        <v>170366195632</v>
      </c>
      <c r="D41" s="3">
        <f>PL!F12</f>
        <v>288198335955</v>
      </c>
      <c r="E41" s="18">
        <f t="shared" si="0"/>
        <v>3.4280173781296615E-2</v>
      </c>
      <c r="F41" s="18">
        <f t="shared" si="0"/>
        <v>2.6392557256017989E-2</v>
      </c>
      <c r="N41"/>
      <c r="O41"/>
      <c r="P41"/>
    </row>
    <row r="42" spans="1:16" s="3" customFormat="1" x14ac:dyDescent="0.25">
      <c r="A42" s="16"/>
      <c r="B42" t="s">
        <v>106</v>
      </c>
      <c r="C42" s="3">
        <f>PL!J13</f>
        <v>85461267194</v>
      </c>
      <c r="D42" s="3">
        <f>PL!F13</f>
        <v>42191972204</v>
      </c>
      <c r="E42" s="20">
        <f t="shared" si="0"/>
        <v>1.7196058643630763E-2</v>
      </c>
      <c r="F42" s="20">
        <f t="shared" si="0"/>
        <v>3.8638461892863342E-3</v>
      </c>
      <c r="N42"/>
      <c r="O42"/>
      <c r="P42"/>
    </row>
    <row r="43" spans="1:16" s="3" customFormat="1" x14ac:dyDescent="0.25">
      <c r="A43" s="16"/>
      <c r="B43" t="s">
        <v>107</v>
      </c>
      <c r="C43" s="3">
        <f>C39-C40-C41-C42</f>
        <v>-364752639225</v>
      </c>
      <c r="D43" s="3">
        <f>D39-D40-D41-D42</f>
        <v>793210273689</v>
      </c>
      <c r="E43" s="18">
        <f t="shared" si="0"/>
        <v>-7.3393573258091774E-2</v>
      </c>
      <c r="F43" s="18">
        <f t="shared" si="0"/>
        <v>7.264041790882321E-2</v>
      </c>
      <c r="N43"/>
      <c r="O43"/>
      <c r="P43"/>
    </row>
    <row r="44" spans="1:16" s="3" customFormat="1" x14ac:dyDescent="0.25">
      <c r="A44" s="16"/>
      <c r="B44"/>
      <c r="E44" s="18"/>
      <c r="F44" s="18"/>
      <c r="N44"/>
      <c r="O44"/>
      <c r="P44"/>
    </row>
    <row r="45" spans="1:16" s="3" customFormat="1" x14ac:dyDescent="0.25">
      <c r="A45" s="16"/>
      <c r="B45"/>
      <c r="E45" s="18"/>
      <c r="F45" s="18"/>
      <c r="N45"/>
      <c r="O45"/>
      <c r="P45"/>
    </row>
    <row r="46" spans="1:16" s="3" customFormat="1" x14ac:dyDescent="0.25">
      <c r="A46" s="16"/>
      <c r="B46"/>
      <c r="E46" s="18"/>
      <c r="F46" s="18"/>
      <c r="N46"/>
      <c r="O46"/>
      <c r="P46"/>
    </row>
    <row r="47" spans="1:16" s="3" customFormat="1" x14ac:dyDescent="0.25">
      <c r="A47" s="16"/>
      <c r="B47"/>
      <c r="E47" s="18"/>
      <c r="F47" s="18"/>
      <c r="N47"/>
      <c r="O47"/>
      <c r="P47"/>
    </row>
    <row r="48" spans="1:16" s="3" customFormat="1" x14ac:dyDescent="0.25">
      <c r="A48" s="16"/>
      <c r="B48"/>
      <c r="E48" s="18"/>
      <c r="F48" s="18"/>
      <c r="N48"/>
      <c r="O48"/>
      <c r="P48"/>
    </row>
    <row r="49" spans="1:16" s="3" customFormat="1" x14ac:dyDescent="0.25">
      <c r="A49" s="16"/>
      <c r="B49"/>
      <c r="E49" s="18"/>
      <c r="F49" s="18"/>
      <c r="N49"/>
      <c r="O49"/>
      <c r="P49"/>
    </row>
    <row r="50" spans="1:16" s="3" customFormat="1" x14ac:dyDescent="0.25">
      <c r="A50" s="16"/>
      <c r="B50"/>
      <c r="E50" s="18"/>
      <c r="F50" s="18"/>
      <c r="N50"/>
      <c r="O50"/>
      <c r="P50"/>
    </row>
    <row r="51" spans="1:16" s="3" customFormat="1" x14ac:dyDescent="0.25">
      <c r="A51" s="16"/>
      <c r="B51"/>
      <c r="E51" s="18"/>
      <c r="F51" s="18"/>
      <c r="N51"/>
      <c r="O51"/>
      <c r="P51"/>
    </row>
    <row r="52" spans="1:16" s="3" customFormat="1" x14ac:dyDescent="0.25">
      <c r="A52" s="16"/>
      <c r="B52"/>
      <c r="E52" s="18"/>
      <c r="F52" s="18"/>
      <c r="N52"/>
      <c r="O52"/>
      <c r="P52"/>
    </row>
    <row r="53" spans="1:16" s="3" customFormat="1" x14ac:dyDescent="0.25">
      <c r="A53" s="16"/>
      <c r="B53"/>
      <c r="E53" s="18"/>
      <c r="F53" s="18"/>
      <c r="N53"/>
      <c r="O53"/>
      <c r="P53"/>
    </row>
    <row r="54" spans="1:16" s="3" customFormat="1" x14ac:dyDescent="0.25">
      <c r="A54" s="16"/>
      <c r="B54"/>
      <c r="E54" s="18"/>
      <c r="F54" s="18"/>
      <c r="N54"/>
      <c r="O54"/>
      <c r="P54"/>
    </row>
    <row r="55" spans="1:16" s="3" customFormat="1" x14ac:dyDescent="0.25">
      <c r="A55" s="16"/>
      <c r="B55"/>
      <c r="E55" s="18"/>
      <c r="F55" s="18"/>
      <c r="N55"/>
      <c r="O55"/>
      <c r="P55"/>
    </row>
    <row r="56" spans="1:16" s="3" customFormat="1" x14ac:dyDescent="0.25">
      <c r="A56" s="16"/>
      <c r="B56"/>
      <c r="E56" s="18"/>
      <c r="F56" s="18"/>
      <c r="N56"/>
      <c r="O56"/>
      <c r="P56"/>
    </row>
    <row r="59" spans="1:16" ht="20.25" customHeight="1" x14ac:dyDescent="0.25">
      <c r="A59" s="16">
        <v>4</v>
      </c>
      <c r="B59" s="50" t="s">
        <v>108</v>
      </c>
      <c r="C59" s="3">
        <v>2018</v>
      </c>
    </row>
    <row r="60" spans="1:16" x14ac:dyDescent="0.25">
      <c r="B60" t="s">
        <v>109</v>
      </c>
      <c r="C60" s="3" t="s">
        <v>107</v>
      </c>
      <c r="D60" s="3" t="s">
        <v>110</v>
      </c>
      <c r="E60" s="3">
        <f>SUM(PL!C22:F22)</f>
        <v>5199071961460</v>
      </c>
      <c r="F60" s="3">
        <f>E61</f>
        <v>39642835837415.75</v>
      </c>
      <c r="G60" s="3" t="s">
        <v>111</v>
      </c>
      <c r="H60" s="3" t="s">
        <v>112</v>
      </c>
      <c r="I60" s="3" t="s">
        <v>1</v>
      </c>
      <c r="J60" s="3" t="s">
        <v>0</v>
      </c>
    </row>
    <row r="61" spans="1:16" x14ac:dyDescent="0.25">
      <c r="C61" s="3" t="s">
        <v>110</v>
      </c>
      <c r="D61" s="3" t="s">
        <v>69</v>
      </c>
      <c r="E61" s="3">
        <f>AVERAGE(BS!C64:F64)</f>
        <v>39642835837415.75</v>
      </c>
      <c r="F61" s="3">
        <f>AVERAGE(BS!C96:F96)</f>
        <v>14352827484774</v>
      </c>
      <c r="G61" s="21">
        <f>E60/E61</f>
        <v>0.13114783167335889</v>
      </c>
      <c r="H61" s="22">
        <f>F60/F61</f>
        <v>2.762022735901362</v>
      </c>
      <c r="I61" s="21">
        <f>G61*H61</f>
        <v>0.36223329284598205</v>
      </c>
      <c r="J61" s="21">
        <f>E60/E61</f>
        <v>0.13114783167335889</v>
      </c>
    </row>
    <row r="62" spans="1:16" x14ac:dyDescent="0.25">
      <c r="C62" s="3">
        <v>2019</v>
      </c>
    </row>
    <row r="63" spans="1:16" x14ac:dyDescent="0.25">
      <c r="C63" s="3" t="s">
        <v>107</v>
      </c>
      <c r="D63" s="3" t="s">
        <v>110</v>
      </c>
      <c r="E63" s="3">
        <f>SUM(PL!G22:J22)</f>
        <v>2311853320925</v>
      </c>
      <c r="F63" s="3">
        <f>E64</f>
        <v>46513073578740.5</v>
      </c>
      <c r="G63" s="3" t="s">
        <v>111</v>
      </c>
      <c r="H63" s="3" t="s">
        <v>112</v>
      </c>
      <c r="I63" s="3" t="s">
        <v>1</v>
      </c>
      <c r="J63" s="3" t="s">
        <v>0</v>
      </c>
    </row>
    <row r="64" spans="1:16" x14ac:dyDescent="0.25">
      <c r="C64" s="3" t="s">
        <v>110</v>
      </c>
      <c r="D64" s="3" t="s">
        <v>69</v>
      </c>
      <c r="E64" s="3">
        <f>AVERAGE(BS!G64:J64)</f>
        <v>46513073578740.5</v>
      </c>
      <c r="F64" s="3">
        <f>AVERAGE(BS!G96:J96)</f>
        <v>14727214859674</v>
      </c>
      <c r="G64" s="21">
        <f>E63/E64</f>
        <v>4.9703301524706534E-2</v>
      </c>
      <c r="H64" s="22">
        <f>F63/F64</f>
        <v>3.1583075294231233</v>
      </c>
      <c r="I64" s="21">
        <f>G64*H64</f>
        <v>0.15697831144266844</v>
      </c>
      <c r="J64" s="21">
        <f>E63/E64</f>
        <v>4.9703301524706534E-2</v>
      </c>
    </row>
    <row r="65" spans="1:13" x14ac:dyDescent="0.25">
      <c r="F65" s="18">
        <f>F64/F61-1</f>
        <v>2.6084572903643188E-2</v>
      </c>
      <c r="G65" s="21">
        <f>G64/G61-1</f>
        <v>-0.62101316590197841</v>
      </c>
    </row>
    <row r="67" spans="1:13" s="24" customFormat="1" x14ac:dyDescent="0.25">
      <c r="A67" s="23"/>
      <c r="C67" s="25"/>
      <c r="D67" s="26" t="s">
        <v>67</v>
      </c>
      <c r="E67" s="27" t="s">
        <v>113</v>
      </c>
      <c r="F67" s="28" t="s">
        <v>107</v>
      </c>
      <c r="G67" s="27" t="s">
        <v>114</v>
      </c>
      <c r="H67" s="27" t="s">
        <v>115</v>
      </c>
      <c r="I67" s="29" t="s">
        <v>1</v>
      </c>
      <c r="J67" s="29" t="s">
        <v>0</v>
      </c>
      <c r="K67" s="30"/>
      <c r="L67" s="30"/>
      <c r="M67" s="30"/>
    </row>
    <row r="68" spans="1:13" x14ac:dyDescent="0.25">
      <c r="C68" s="31">
        <v>2018</v>
      </c>
      <c r="D68" s="32">
        <f>F60</f>
        <v>39642835837415.75</v>
      </c>
      <c r="E68" s="33">
        <f>F61</f>
        <v>14352827484774</v>
      </c>
      <c r="F68" s="32">
        <f>E60</f>
        <v>5199071961460</v>
      </c>
      <c r="G68" s="34">
        <f>G61</f>
        <v>0.13114783167335889</v>
      </c>
      <c r="H68" s="35">
        <f>H61</f>
        <v>2.762022735901362</v>
      </c>
      <c r="I68" s="36">
        <f>I61</f>
        <v>0.36223329284598205</v>
      </c>
      <c r="J68" s="36">
        <f>J61</f>
        <v>0.13114783167335889</v>
      </c>
    </row>
    <row r="69" spans="1:13" x14ac:dyDescent="0.25">
      <c r="C69" s="31">
        <v>2019</v>
      </c>
      <c r="D69" s="32">
        <f>F63</f>
        <v>46513073578740.5</v>
      </c>
      <c r="E69" s="33">
        <f>F64</f>
        <v>14727214859674</v>
      </c>
      <c r="F69" s="32">
        <f>E63</f>
        <v>2311853320925</v>
      </c>
      <c r="G69" s="34">
        <f>G64</f>
        <v>4.9703301524706534E-2</v>
      </c>
      <c r="H69" s="35">
        <f>H64</f>
        <v>3.1583075294231233</v>
      </c>
      <c r="I69" s="36">
        <f>I64</f>
        <v>0.15697831144266844</v>
      </c>
      <c r="J69" s="36">
        <f>J64</f>
        <v>4.9703301524706534E-2</v>
      </c>
    </row>
    <row r="70" spans="1:13" x14ac:dyDescent="0.25">
      <c r="C70" s="37" t="s">
        <v>116</v>
      </c>
      <c r="D70" s="38">
        <f>D69/D68-1</f>
        <v>0.17330338751498897</v>
      </c>
      <c r="E70" s="39">
        <f>E69/E68-1</f>
        <v>2.6084572903643188E-2</v>
      </c>
      <c r="F70" s="38">
        <f>F69/F68-1</f>
        <v>-0.55533346372921</v>
      </c>
      <c r="G70" s="39">
        <f>G69/G68-1</f>
        <v>-0.62101316590197841</v>
      </c>
      <c r="H70" s="40"/>
      <c r="I70" s="41"/>
      <c r="J70" s="41"/>
    </row>
    <row r="71" spans="1:13" x14ac:dyDescent="0.25">
      <c r="B71" s="8"/>
    </row>
    <row r="73" spans="1:13" x14ac:dyDescent="0.25">
      <c r="A73" s="16">
        <v>5</v>
      </c>
      <c r="B73" s="50" t="s">
        <v>117</v>
      </c>
    </row>
    <row r="74" spans="1:13" x14ac:dyDescent="0.25">
      <c r="C74" s="3" t="s">
        <v>98</v>
      </c>
      <c r="D74" s="3" t="s">
        <v>99</v>
      </c>
      <c r="E74" s="3" t="s">
        <v>100</v>
      </c>
      <c r="F74" s="3" t="s">
        <v>101</v>
      </c>
      <c r="G74" s="3" t="s">
        <v>94</v>
      </c>
      <c r="H74" s="3" t="s">
        <v>95</v>
      </c>
      <c r="I74" s="3" t="s">
        <v>96</v>
      </c>
      <c r="J74" s="3" t="s">
        <v>97</v>
      </c>
    </row>
    <row r="75" spans="1:13" x14ac:dyDescent="0.25">
      <c r="B75" t="s">
        <v>118</v>
      </c>
      <c r="C75" s="10">
        <f>BS!C4/BS!C67</f>
        <v>1.3364352347872972</v>
      </c>
      <c r="D75" s="10">
        <f>BS!D4/BS!D67</f>
        <v>1.2433385158427632</v>
      </c>
      <c r="E75" s="10">
        <f>BS!E4/BS!E67</f>
        <v>1.2048388264874874</v>
      </c>
      <c r="F75" s="10">
        <f>BS!F4/BS!F67</f>
        <v>1.2440362777202445</v>
      </c>
      <c r="G75" s="10">
        <f>BS!G4/BS!G67</f>
        <v>1.2267851976230832</v>
      </c>
      <c r="H75" s="10">
        <f>BS!H4/BS!H67</f>
        <v>1.4083470855324807</v>
      </c>
      <c r="I75" s="10">
        <f>BS!I4/BS!I67</f>
        <v>1.2882834154228173</v>
      </c>
      <c r="J75" s="10">
        <f>BS!J4/BS!J67</f>
        <v>1.4141989647537145</v>
      </c>
      <c r="K75" s="10"/>
      <c r="L75" s="10"/>
      <c r="M75" s="10"/>
    </row>
    <row r="76" spans="1:13" x14ac:dyDescent="0.25">
      <c r="B76" t="s">
        <v>119</v>
      </c>
      <c r="C76" s="11">
        <v>2.5</v>
      </c>
      <c r="D76" s="11">
        <v>2.5</v>
      </c>
      <c r="E76" s="11">
        <v>2.5</v>
      </c>
      <c r="F76" s="11">
        <v>2.5</v>
      </c>
      <c r="G76" s="11">
        <v>2.5</v>
      </c>
      <c r="H76" s="11">
        <v>2.5</v>
      </c>
      <c r="I76" s="11">
        <v>2.5</v>
      </c>
      <c r="J76" s="11">
        <v>2.5</v>
      </c>
      <c r="L76" s="11"/>
    </row>
    <row r="77" spans="1:13" x14ac:dyDescent="0.25">
      <c r="M77" s="11"/>
    </row>
    <row r="90" spans="1:13" s="8" customFormat="1" x14ac:dyDescent="0.25">
      <c r="A90" s="42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</row>
    <row r="93" spans="1:13" x14ac:dyDescent="0.25">
      <c r="D93" s="10"/>
      <c r="E93" s="10"/>
    </row>
    <row r="95" spans="1:13" x14ac:dyDescent="0.25">
      <c r="A95" s="16">
        <v>6</v>
      </c>
      <c r="B95" s="50" t="s">
        <v>120</v>
      </c>
    </row>
    <row r="96" spans="1:13" x14ac:dyDescent="0.25">
      <c r="B96" t="s">
        <v>110</v>
      </c>
      <c r="C96" s="3">
        <f>SUM(BS!G64:J64)</f>
        <v>186052294314962</v>
      </c>
    </row>
    <row r="97" spans="2:3" x14ac:dyDescent="0.25">
      <c r="B97" t="s">
        <v>121</v>
      </c>
      <c r="C97" s="3">
        <f>SUM(BS!G66:J66)</f>
        <v>127143434876266</v>
      </c>
    </row>
    <row r="99" spans="2:3" x14ac:dyDescent="0.25">
      <c r="B99" t="s">
        <v>122</v>
      </c>
      <c r="C99" s="18">
        <f>C97/C96</f>
        <v>0.68337472184583181</v>
      </c>
    </row>
    <row r="100" spans="2:3" x14ac:dyDescent="0.25">
      <c r="B100" t="s">
        <v>123</v>
      </c>
      <c r="C100" s="18">
        <f>1-C99</f>
        <v>0.31662527815416819</v>
      </c>
    </row>
    <row r="113" spans="2:2" x14ac:dyDescent="0.25">
      <c r="B113" s="50" t="s">
        <v>157</v>
      </c>
    </row>
    <row r="115" spans="2:2" ht="21" x14ac:dyDescent="0.35">
      <c r="B115" s="12" t="s">
        <v>158</v>
      </c>
    </row>
  </sheetData>
  <hyperlinks>
    <hyperlink ref="B115" r:id="rId1"/>
    <hyperlink ref="B4" r:id="rId2"/>
  </hyperlinks>
  <pageMargins left="0.7" right="0.7" top="0.75" bottom="0.75" header="0.3" footer="0.3"/>
  <pageSetup orientation="portrait" horizontalDpi="300" verticalDpi="300" r:id="rId3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24"/>
  <sheetViews>
    <sheetView showGridLines="0" workbookViewId="0">
      <selection activeCell="A3" sqref="A3"/>
    </sheetView>
  </sheetViews>
  <sheetFormatPr defaultRowHeight="15" x14ac:dyDescent="0.25"/>
  <cols>
    <col min="1" max="1" width="62.5703125" customWidth="1"/>
    <col min="2" max="2" width="19.7109375" style="3" bestFit="1" customWidth="1"/>
    <col min="3" max="9" width="19" style="3" bestFit="1" customWidth="1"/>
  </cols>
  <sheetData>
    <row r="1" spans="1:9" x14ac:dyDescent="0.25">
      <c r="B1" s="5" t="s">
        <v>90</v>
      </c>
      <c r="C1" s="6" t="s">
        <v>162</v>
      </c>
    </row>
    <row r="2" spans="1:9" x14ac:dyDescent="0.25">
      <c r="B2" s="5" t="s">
        <v>91</v>
      </c>
      <c r="C2" s="6">
        <v>2</v>
      </c>
    </row>
    <row r="3" spans="1:9" x14ac:dyDescent="0.25">
      <c r="B3" s="5" t="s">
        <v>92</v>
      </c>
      <c r="C3" s="7">
        <v>2020</v>
      </c>
    </row>
    <row r="5" spans="1:9" s="1" customFormat="1" x14ac:dyDescent="0.25">
      <c r="A5" s="1" t="s">
        <v>36</v>
      </c>
      <c r="B5" s="2"/>
      <c r="C5" s="2"/>
      <c r="D5" s="2"/>
      <c r="E5" s="2"/>
      <c r="F5" s="2"/>
      <c r="G5" s="2"/>
      <c r="H5" s="2"/>
      <c r="I5" s="2"/>
    </row>
    <row r="6" spans="1:9" x14ac:dyDescent="0.25">
      <c r="A6" t="s">
        <v>165</v>
      </c>
      <c r="B6" s="3" t="s">
        <v>94</v>
      </c>
      <c r="C6" s="3" t="s">
        <v>95</v>
      </c>
      <c r="D6" s="3" t="s">
        <v>96</v>
      </c>
      <c r="E6" s="3" t="s">
        <v>97</v>
      </c>
    </row>
    <row r="7" spans="1:9" x14ac:dyDescent="0.25">
      <c r="A7" t="s">
        <v>218</v>
      </c>
      <c r="B7" s="3" t="s">
        <v>165</v>
      </c>
      <c r="C7" s="3" t="s">
        <v>165</v>
      </c>
      <c r="D7" s="3" t="s">
        <v>165</v>
      </c>
      <c r="E7" s="3" t="s">
        <v>165</v>
      </c>
    </row>
    <row r="8" spans="1:9" x14ac:dyDescent="0.25">
      <c r="A8" t="s">
        <v>37</v>
      </c>
      <c r="B8" s="3">
        <v>20844564739132</v>
      </c>
      <c r="C8" s="3">
        <v>26626471445906</v>
      </c>
      <c r="D8" s="3">
        <v>22232501052662</v>
      </c>
      <c r="E8" s="3">
        <v>24808144357949</v>
      </c>
    </row>
    <row r="9" spans="1:9" x14ac:dyDescent="0.25">
      <c r="A9" t="s">
        <v>38</v>
      </c>
      <c r="B9" s="3">
        <v>3168319367301</v>
      </c>
      <c r="C9" s="3">
        <v>6076130859648</v>
      </c>
      <c r="D9" s="3">
        <v>2459284982899</v>
      </c>
      <c r="E9" s="3">
        <v>2413573361917</v>
      </c>
    </row>
    <row r="10" spans="1:9" x14ac:dyDescent="0.25">
      <c r="A10" t="s">
        <v>219</v>
      </c>
      <c r="B10" s="3">
        <v>1447545935400</v>
      </c>
      <c r="C10" s="3">
        <v>3823874107200</v>
      </c>
      <c r="D10" s="3">
        <v>469706345519</v>
      </c>
      <c r="E10" s="3">
        <v>1774194724537</v>
      </c>
    </row>
    <row r="11" spans="1:9" x14ac:dyDescent="0.25">
      <c r="A11" t="s">
        <v>220</v>
      </c>
      <c r="B11" s="3">
        <v>1720773431901</v>
      </c>
      <c r="C11" s="3">
        <v>2252256752448</v>
      </c>
      <c r="D11" s="3">
        <v>1989578637380</v>
      </c>
      <c r="E11" s="3">
        <v>639378637380</v>
      </c>
    </row>
    <row r="12" spans="1:9" x14ac:dyDescent="0.25">
      <c r="A12" t="s">
        <v>39</v>
      </c>
      <c r="B12" s="3">
        <v>546400000000</v>
      </c>
      <c r="C12" s="3">
        <v>435000000000</v>
      </c>
      <c r="D12" s="3">
        <v>300000000000</v>
      </c>
      <c r="E12" s="3">
        <v>994000000000</v>
      </c>
    </row>
    <row r="13" spans="1:9" x14ac:dyDescent="0.25">
      <c r="A13" t="s">
        <v>221</v>
      </c>
      <c r="B13" s="3">
        <v>990000000000</v>
      </c>
      <c r="C13" s="3">
        <v>990000000000</v>
      </c>
      <c r="D13" s="3">
        <v>990000000000</v>
      </c>
      <c r="E13" s="3">
        <v>990000000000</v>
      </c>
    </row>
    <row r="14" spans="1:9" x14ac:dyDescent="0.25">
      <c r="A14" t="s">
        <v>222</v>
      </c>
      <c r="B14" s="3">
        <v>-445000000000</v>
      </c>
      <c r="C14" s="3">
        <v>-555000000000</v>
      </c>
      <c r="D14" s="3">
        <v>-690000000000</v>
      </c>
      <c r="E14" s="3">
        <v>0</v>
      </c>
    </row>
    <row r="15" spans="1:9" x14ac:dyDescent="0.25">
      <c r="A15" t="s">
        <v>223</v>
      </c>
      <c r="B15" s="3">
        <v>1400000000</v>
      </c>
      <c r="C15" s="3">
        <v>0</v>
      </c>
      <c r="D15" s="3">
        <v>0</v>
      </c>
      <c r="E15" s="3">
        <v>4000000000</v>
      </c>
    </row>
    <row r="16" spans="1:9" x14ac:dyDescent="0.25">
      <c r="A16" t="s">
        <v>40</v>
      </c>
      <c r="B16" s="3">
        <v>16067006684052</v>
      </c>
      <c r="C16" s="3">
        <v>18985742138634</v>
      </c>
      <c r="D16" s="3">
        <v>18359305350281</v>
      </c>
      <c r="E16" s="3">
        <v>20339426388480</v>
      </c>
    </row>
    <row r="17" spans="1:5" x14ac:dyDescent="0.25">
      <c r="A17" t="s">
        <v>224</v>
      </c>
      <c r="B17" s="3">
        <v>4891762014848</v>
      </c>
      <c r="C17" s="3">
        <v>7605143637488</v>
      </c>
      <c r="D17" s="3">
        <v>7659864076913</v>
      </c>
      <c r="E17" s="3">
        <v>10602442503683</v>
      </c>
    </row>
    <row r="18" spans="1:5" x14ac:dyDescent="0.25">
      <c r="A18" t="s">
        <v>225</v>
      </c>
      <c r="B18" s="3">
        <v>81186856050</v>
      </c>
      <c r="C18" s="3">
        <v>148867979888</v>
      </c>
      <c r="D18" s="3">
        <v>154476621269</v>
      </c>
      <c r="E18" s="3">
        <v>160797188556</v>
      </c>
    </row>
    <row r="19" spans="1:5" x14ac:dyDescent="0.25">
      <c r="A19" t="s">
        <v>226</v>
      </c>
      <c r="B19" s="3">
        <v>0</v>
      </c>
      <c r="C19" s="3">
        <v>0</v>
      </c>
      <c r="D19" s="3">
        <v>0</v>
      </c>
      <c r="E19" s="3">
        <v>0</v>
      </c>
    </row>
    <row r="20" spans="1:5" x14ac:dyDescent="0.25">
      <c r="A20" t="s">
        <v>227</v>
      </c>
      <c r="B20" s="3">
        <v>0</v>
      </c>
      <c r="C20" s="3">
        <v>0</v>
      </c>
      <c r="D20" s="3">
        <v>0</v>
      </c>
      <c r="E20" s="3">
        <v>0</v>
      </c>
    </row>
    <row r="21" spans="1:5" x14ac:dyDescent="0.25">
      <c r="A21" t="s">
        <v>228</v>
      </c>
      <c r="B21" s="3">
        <v>500342232000</v>
      </c>
      <c r="C21" s="3">
        <v>499482168000</v>
      </c>
      <c r="D21" s="3">
        <v>0</v>
      </c>
      <c r="E21" s="3">
        <v>0</v>
      </c>
    </row>
    <row r="22" spans="1:5" x14ac:dyDescent="0.25">
      <c r="A22" t="s">
        <v>229</v>
      </c>
      <c r="B22" s="3">
        <v>10593715581154</v>
      </c>
      <c r="C22" s="3">
        <v>10732248353258</v>
      </c>
      <c r="D22" s="3">
        <v>508727856000</v>
      </c>
      <c r="E22" s="3">
        <v>500987280000</v>
      </c>
    </row>
    <row r="23" spans="1:5" x14ac:dyDescent="0.25">
      <c r="A23" t="s">
        <v>230</v>
      </c>
      <c r="B23" s="3">
        <v>0</v>
      </c>
      <c r="C23" s="3">
        <v>0</v>
      </c>
      <c r="D23" s="3">
        <v>10036236796099</v>
      </c>
      <c r="E23" s="3">
        <v>9075199416241</v>
      </c>
    </row>
    <row r="24" spans="1:5" x14ac:dyDescent="0.25">
      <c r="A24" t="s">
        <v>231</v>
      </c>
      <c r="B24" s="3">
        <v>589575595705</v>
      </c>
      <c r="C24" s="3">
        <v>683568930196</v>
      </c>
      <c r="D24" s="3">
        <v>686629885804</v>
      </c>
      <c r="E24" s="3">
        <v>760919281922</v>
      </c>
    </row>
    <row r="25" spans="1:5" x14ac:dyDescent="0.25">
      <c r="A25" t="s">
        <v>232</v>
      </c>
      <c r="B25" s="3" t="s">
        <v>165</v>
      </c>
      <c r="C25" s="3" t="s">
        <v>165</v>
      </c>
      <c r="D25" s="3">
        <v>686629885804</v>
      </c>
      <c r="E25" s="3">
        <v>760919281922</v>
      </c>
    </row>
    <row r="26" spans="1:5" x14ac:dyDescent="0.25">
      <c r="A26" t="s">
        <v>233</v>
      </c>
      <c r="B26" s="3" t="s">
        <v>165</v>
      </c>
      <c r="C26" s="3" t="s">
        <v>165</v>
      </c>
      <c r="D26" s="3">
        <v>0</v>
      </c>
      <c r="E26" s="3">
        <v>0</v>
      </c>
    </row>
    <row r="27" spans="1:5" x14ac:dyDescent="0.25">
      <c r="A27" t="s">
        <v>234</v>
      </c>
      <c r="B27" s="3">
        <v>473263092074</v>
      </c>
      <c r="C27" s="3">
        <v>446029517428</v>
      </c>
      <c r="D27" s="3">
        <v>427280833678</v>
      </c>
      <c r="E27" s="3">
        <v>300225325630</v>
      </c>
    </row>
    <row r="28" spans="1:5" x14ac:dyDescent="0.25">
      <c r="A28" t="s">
        <v>235</v>
      </c>
      <c r="B28" s="3">
        <v>409003063635</v>
      </c>
      <c r="C28" s="3">
        <v>382337666788</v>
      </c>
      <c r="D28" s="3">
        <v>312892361615</v>
      </c>
      <c r="E28" s="3">
        <v>237218039369</v>
      </c>
    </row>
    <row r="29" spans="1:5" x14ac:dyDescent="0.25">
      <c r="A29" t="s">
        <v>236</v>
      </c>
      <c r="B29" s="3">
        <v>1102149228</v>
      </c>
      <c r="C29" s="3">
        <v>533971429</v>
      </c>
      <c r="D29" s="3">
        <v>66016548731</v>
      </c>
      <c r="E29" s="3">
        <v>14635362929</v>
      </c>
    </row>
    <row r="30" spans="1:5" x14ac:dyDescent="0.25">
      <c r="A30" t="s">
        <v>237</v>
      </c>
      <c r="B30" s="3">
        <v>63157879211</v>
      </c>
      <c r="C30" s="3">
        <v>63157879211</v>
      </c>
      <c r="D30" s="3">
        <v>48371923332</v>
      </c>
      <c r="E30" s="3">
        <v>48371923332</v>
      </c>
    </row>
    <row r="31" spans="1:5" x14ac:dyDescent="0.25">
      <c r="A31" t="s">
        <v>238</v>
      </c>
      <c r="B31" s="3">
        <v>0</v>
      </c>
      <c r="C31" s="3">
        <v>0</v>
      </c>
      <c r="D31" s="3">
        <v>0</v>
      </c>
      <c r="E31" s="3">
        <v>0</v>
      </c>
    </row>
    <row r="32" spans="1:5" x14ac:dyDescent="0.25">
      <c r="A32" t="s">
        <v>239</v>
      </c>
      <c r="B32" s="3">
        <v>0</v>
      </c>
      <c r="C32" s="3">
        <v>0</v>
      </c>
      <c r="D32" s="3">
        <v>0</v>
      </c>
      <c r="E32" s="3">
        <v>0</v>
      </c>
    </row>
    <row r="33" spans="1:5" x14ac:dyDescent="0.25">
      <c r="A33" t="s">
        <v>240</v>
      </c>
      <c r="B33" s="3">
        <v>22301728341075</v>
      </c>
      <c r="C33" s="3">
        <v>20981887293169</v>
      </c>
      <c r="D33" s="3">
        <v>24672632357080</v>
      </c>
      <c r="E33" s="3">
        <v>23584364727989</v>
      </c>
    </row>
    <row r="34" spans="1:5" x14ac:dyDescent="0.25">
      <c r="A34" t="s">
        <v>241</v>
      </c>
      <c r="B34" s="3">
        <v>12909933171407</v>
      </c>
      <c r="C34" s="3">
        <v>12939507707180</v>
      </c>
      <c r="D34" s="3">
        <v>14656334734962</v>
      </c>
      <c r="E34" s="3">
        <v>14784259222748</v>
      </c>
    </row>
    <row r="35" spans="1:5" x14ac:dyDescent="0.25">
      <c r="A35" t="s">
        <v>242</v>
      </c>
      <c r="B35" s="3">
        <v>0</v>
      </c>
      <c r="C35" s="3">
        <v>0</v>
      </c>
      <c r="D35" s="3">
        <v>0</v>
      </c>
      <c r="E35" s="3">
        <v>0</v>
      </c>
    </row>
    <row r="36" spans="1:5" x14ac:dyDescent="0.25">
      <c r="A36" t="s">
        <v>243</v>
      </c>
      <c r="B36" s="3">
        <v>0</v>
      </c>
      <c r="C36" s="3">
        <v>0</v>
      </c>
      <c r="D36" s="3">
        <v>0</v>
      </c>
      <c r="E36" s="3">
        <v>0</v>
      </c>
    </row>
    <row r="37" spans="1:5" x14ac:dyDescent="0.25">
      <c r="A37" t="s">
        <v>244</v>
      </c>
      <c r="B37" s="3">
        <v>0</v>
      </c>
      <c r="C37" s="3">
        <v>0</v>
      </c>
      <c r="D37" s="3">
        <v>0</v>
      </c>
      <c r="E37" s="3">
        <v>0</v>
      </c>
    </row>
    <row r="38" spans="1:5" x14ac:dyDescent="0.25">
      <c r="A38" t="s">
        <v>245</v>
      </c>
      <c r="B38" s="3">
        <v>0</v>
      </c>
      <c r="C38" s="3">
        <v>0</v>
      </c>
      <c r="D38" s="3">
        <v>0</v>
      </c>
      <c r="E38" s="3">
        <v>0</v>
      </c>
    </row>
    <row r="39" spans="1:5" x14ac:dyDescent="0.25">
      <c r="A39" t="s">
        <v>246</v>
      </c>
      <c r="B39" s="3">
        <v>12909933171407</v>
      </c>
      <c r="C39" s="3">
        <v>12939507707180</v>
      </c>
      <c r="D39" s="3">
        <v>14656334734962</v>
      </c>
      <c r="E39" s="3">
        <v>14784259222748</v>
      </c>
    </row>
    <row r="40" spans="1:5" x14ac:dyDescent="0.25">
      <c r="A40" t="s">
        <v>247</v>
      </c>
      <c r="B40" s="3">
        <v>0</v>
      </c>
      <c r="C40" s="3">
        <v>0</v>
      </c>
      <c r="D40" s="3">
        <v>0</v>
      </c>
      <c r="E40" s="3">
        <v>0</v>
      </c>
    </row>
    <row r="41" spans="1:5" x14ac:dyDescent="0.25">
      <c r="A41" t="s">
        <v>41</v>
      </c>
      <c r="B41" s="3">
        <v>1559370752923</v>
      </c>
      <c r="C41" s="3">
        <v>1294921085383</v>
      </c>
      <c r="D41" s="3">
        <v>1281682857391</v>
      </c>
      <c r="E41" s="3">
        <v>740426680388</v>
      </c>
    </row>
    <row r="42" spans="1:5" x14ac:dyDescent="0.25">
      <c r="A42" t="s">
        <v>248</v>
      </c>
      <c r="B42" s="3">
        <v>1557169360378</v>
      </c>
      <c r="C42" s="3">
        <v>1292634047772</v>
      </c>
      <c r="D42" s="3">
        <v>1279771483876</v>
      </c>
      <c r="E42" s="3">
        <v>738851687034</v>
      </c>
    </row>
    <row r="43" spans="1:5" x14ac:dyDescent="0.25">
      <c r="A43" t="s">
        <v>249</v>
      </c>
      <c r="B43" s="3">
        <v>1858403466059</v>
      </c>
      <c r="C43" s="3">
        <v>1557377057016</v>
      </c>
      <c r="D43" s="3">
        <v>1688756243991</v>
      </c>
      <c r="E43" s="3">
        <v>967508776529</v>
      </c>
    </row>
    <row r="44" spans="1:5" x14ac:dyDescent="0.25">
      <c r="A44" t="s">
        <v>250</v>
      </c>
      <c r="B44" s="3">
        <v>-301234105681</v>
      </c>
      <c r="C44" s="3">
        <v>-264743009244</v>
      </c>
      <c r="D44" s="3">
        <v>-408984760115</v>
      </c>
      <c r="E44" s="3">
        <v>-228657089495</v>
      </c>
    </row>
    <row r="45" spans="1:5" x14ac:dyDescent="0.25">
      <c r="A45" t="s">
        <v>251</v>
      </c>
      <c r="B45" s="3">
        <v>0</v>
      </c>
      <c r="C45" s="3">
        <v>0</v>
      </c>
      <c r="D45" s="3">
        <v>0</v>
      </c>
      <c r="E45" s="3">
        <v>0</v>
      </c>
    </row>
    <row r="46" spans="1:5" x14ac:dyDescent="0.25">
      <c r="A46" t="s">
        <v>249</v>
      </c>
      <c r="B46" s="3">
        <v>0</v>
      </c>
      <c r="C46" s="3">
        <v>0</v>
      </c>
      <c r="D46" s="3">
        <v>0</v>
      </c>
      <c r="E46" s="3">
        <v>0</v>
      </c>
    </row>
    <row r="47" spans="1:5" x14ac:dyDescent="0.25">
      <c r="A47" t="s">
        <v>250</v>
      </c>
      <c r="B47" s="3">
        <v>0</v>
      </c>
      <c r="C47" s="3">
        <v>0</v>
      </c>
      <c r="D47" s="3">
        <v>0</v>
      </c>
      <c r="E47" s="3">
        <v>0</v>
      </c>
    </row>
    <row r="48" spans="1:5" x14ac:dyDescent="0.25">
      <c r="A48" t="s">
        <v>252</v>
      </c>
      <c r="B48" s="3">
        <v>2201392545</v>
      </c>
      <c r="C48" s="3">
        <v>2287037611</v>
      </c>
      <c r="D48" s="3">
        <v>1911373515</v>
      </c>
      <c r="E48" s="3">
        <v>1574993354</v>
      </c>
    </row>
    <row r="49" spans="1:5" x14ac:dyDescent="0.25">
      <c r="A49" t="s">
        <v>249</v>
      </c>
      <c r="B49" s="3">
        <v>30287671655</v>
      </c>
      <c r="C49" s="3">
        <v>30818110655</v>
      </c>
      <c r="D49" s="3">
        <v>30818110655</v>
      </c>
      <c r="E49" s="3">
        <v>30818110655</v>
      </c>
    </row>
    <row r="50" spans="1:5" x14ac:dyDescent="0.25">
      <c r="A50" t="s">
        <v>250</v>
      </c>
      <c r="B50" s="3">
        <v>-28086279110</v>
      </c>
      <c r="C50" s="3">
        <v>-28531073044</v>
      </c>
      <c r="D50" s="3">
        <v>-28906737140</v>
      </c>
      <c r="E50" s="3">
        <v>-29243117301</v>
      </c>
    </row>
    <row r="51" spans="1:5" x14ac:dyDescent="0.25">
      <c r="A51" t="s">
        <v>253</v>
      </c>
      <c r="B51" s="3">
        <v>0</v>
      </c>
      <c r="C51" s="3">
        <v>0</v>
      </c>
      <c r="D51" s="3">
        <v>0</v>
      </c>
      <c r="E51" s="3">
        <v>0</v>
      </c>
    </row>
    <row r="52" spans="1:5" x14ac:dyDescent="0.25">
      <c r="A52" t="s">
        <v>254</v>
      </c>
      <c r="B52" s="3">
        <v>0</v>
      </c>
      <c r="C52" s="3">
        <v>0</v>
      </c>
      <c r="D52" s="3">
        <v>0</v>
      </c>
      <c r="E52" s="3">
        <v>0</v>
      </c>
    </row>
    <row r="53" spans="1:5" x14ac:dyDescent="0.25">
      <c r="A53" t="s">
        <v>255</v>
      </c>
      <c r="B53" s="3">
        <v>0</v>
      </c>
      <c r="C53" s="3">
        <v>0</v>
      </c>
      <c r="D53" s="3">
        <v>0</v>
      </c>
      <c r="E53" s="3">
        <v>0</v>
      </c>
    </row>
    <row r="54" spans="1:5" x14ac:dyDescent="0.25">
      <c r="A54" t="s">
        <v>256</v>
      </c>
      <c r="B54" s="3">
        <v>1783715438065</v>
      </c>
      <c r="C54" s="3">
        <v>1318591797825</v>
      </c>
      <c r="D54" s="3">
        <v>1355314286902</v>
      </c>
      <c r="E54" s="3">
        <v>738283912782</v>
      </c>
    </row>
    <row r="55" spans="1:5" x14ac:dyDescent="0.25">
      <c r="A55" t="s">
        <v>257</v>
      </c>
      <c r="B55" s="3">
        <v>0</v>
      </c>
      <c r="C55" s="3">
        <v>0</v>
      </c>
      <c r="D55" s="3">
        <v>0</v>
      </c>
      <c r="E55" s="3">
        <v>0</v>
      </c>
    </row>
    <row r="56" spans="1:5" x14ac:dyDescent="0.25">
      <c r="A56" t="s">
        <v>258</v>
      </c>
      <c r="B56" s="3">
        <v>1783715438065</v>
      </c>
      <c r="C56" s="3">
        <v>1318591797825</v>
      </c>
      <c r="D56" s="3">
        <v>1355314286902</v>
      </c>
      <c r="E56" s="3">
        <v>738283912782</v>
      </c>
    </row>
    <row r="57" spans="1:5" x14ac:dyDescent="0.25">
      <c r="A57" t="s">
        <v>259</v>
      </c>
      <c r="B57" s="3">
        <v>215973206218</v>
      </c>
      <c r="C57" s="3">
        <v>215973206218</v>
      </c>
      <c r="D57" s="3">
        <v>215973206218</v>
      </c>
      <c r="E57" s="3">
        <v>215973206218</v>
      </c>
    </row>
    <row r="58" spans="1:5" x14ac:dyDescent="0.25">
      <c r="A58" t="s">
        <v>260</v>
      </c>
      <c r="B58" s="3">
        <v>0</v>
      </c>
      <c r="C58" s="3">
        <v>0</v>
      </c>
      <c r="D58" s="3">
        <v>0</v>
      </c>
      <c r="E58" s="3">
        <v>0</v>
      </c>
    </row>
    <row r="59" spans="1:5" x14ac:dyDescent="0.25">
      <c r="A59" t="s">
        <v>261</v>
      </c>
      <c r="B59" s="3">
        <v>60000000000</v>
      </c>
      <c r="C59" s="3">
        <v>60000000000</v>
      </c>
      <c r="D59" s="3">
        <v>0</v>
      </c>
      <c r="E59" s="3">
        <v>60000000000</v>
      </c>
    </row>
    <row r="60" spans="1:5" x14ac:dyDescent="0.25">
      <c r="A60" t="s">
        <v>262</v>
      </c>
      <c r="B60" s="3">
        <v>149417024400</v>
      </c>
      <c r="C60" s="3">
        <v>149417024400</v>
      </c>
      <c r="D60" s="3">
        <v>209417024400</v>
      </c>
      <c r="E60" s="3">
        <v>149417024400</v>
      </c>
    </row>
    <row r="61" spans="1:5" x14ac:dyDescent="0.25">
      <c r="A61" t="s">
        <v>263</v>
      </c>
      <c r="B61" s="3">
        <v>0</v>
      </c>
      <c r="C61" s="3">
        <v>0</v>
      </c>
      <c r="D61" s="3">
        <v>0</v>
      </c>
      <c r="E61" s="3">
        <v>6556181818</v>
      </c>
    </row>
    <row r="62" spans="1:5" x14ac:dyDescent="0.25">
      <c r="A62" t="s">
        <v>264</v>
      </c>
      <c r="B62" s="3">
        <v>6556181818</v>
      </c>
      <c r="C62" s="3">
        <v>6556181818</v>
      </c>
      <c r="D62" s="3">
        <v>6556181818</v>
      </c>
      <c r="E62" s="3">
        <v>0</v>
      </c>
    </row>
    <row r="63" spans="1:5" x14ac:dyDescent="0.25">
      <c r="A63" t="s">
        <v>265</v>
      </c>
      <c r="B63" s="3">
        <v>5832735772462</v>
      </c>
      <c r="C63" s="3">
        <v>5212893496563</v>
      </c>
      <c r="D63" s="3">
        <v>7163327271607</v>
      </c>
      <c r="E63" s="3">
        <v>7105421705853</v>
      </c>
    </row>
    <row r="64" spans="1:5" x14ac:dyDescent="0.25">
      <c r="A64" t="s">
        <v>266</v>
      </c>
      <c r="B64" s="3">
        <v>5832735772462</v>
      </c>
      <c r="C64" s="3">
        <v>5212893496563</v>
      </c>
      <c r="D64" s="3">
        <v>7163327271607</v>
      </c>
      <c r="E64" s="3">
        <v>7105421705853</v>
      </c>
    </row>
    <row r="65" spans="1:5" x14ac:dyDescent="0.25">
      <c r="A65" t="s">
        <v>267</v>
      </c>
      <c r="B65" s="3">
        <v>0</v>
      </c>
      <c r="C65" s="3">
        <v>0</v>
      </c>
      <c r="D65" s="3">
        <v>0</v>
      </c>
      <c r="E65" s="3">
        <v>0</v>
      </c>
    </row>
    <row r="66" spans="1:5" x14ac:dyDescent="0.25">
      <c r="A66" t="s">
        <v>268</v>
      </c>
      <c r="B66" s="3">
        <v>0</v>
      </c>
      <c r="C66" s="3">
        <v>0</v>
      </c>
      <c r="D66" s="3">
        <v>0</v>
      </c>
      <c r="E66" s="3">
        <v>0</v>
      </c>
    </row>
    <row r="67" spans="1:5" x14ac:dyDescent="0.25">
      <c r="A67" t="s">
        <v>269</v>
      </c>
      <c r="B67" s="3">
        <v>0</v>
      </c>
      <c r="C67" s="3">
        <v>0</v>
      </c>
      <c r="D67" s="3">
        <v>0</v>
      </c>
      <c r="E67" s="3">
        <v>0</v>
      </c>
    </row>
    <row r="68" spans="1:5" x14ac:dyDescent="0.25">
      <c r="A68" t="s">
        <v>42</v>
      </c>
      <c r="B68" s="3">
        <v>43146293080207</v>
      </c>
      <c r="C68" s="3">
        <v>47608358739075</v>
      </c>
      <c r="D68" s="3">
        <v>46905133409742</v>
      </c>
      <c r="E68" s="3">
        <v>48392509085938</v>
      </c>
    </row>
    <row r="69" spans="1:5" x14ac:dyDescent="0.25">
      <c r="A69" t="s">
        <v>270</v>
      </c>
      <c r="B69" s="3" t="s">
        <v>165</v>
      </c>
      <c r="C69" s="3" t="s">
        <v>165</v>
      </c>
      <c r="D69" s="3" t="s">
        <v>165</v>
      </c>
      <c r="E69" s="3" t="s">
        <v>165</v>
      </c>
    </row>
    <row r="70" spans="1:5" x14ac:dyDescent="0.25">
      <c r="A70" t="s">
        <v>43</v>
      </c>
      <c r="B70" s="3">
        <v>28298948645041</v>
      </c>
      <c r="C70" s="3">
        <v>32293501323640</v>
      </c>
      <c r="D70" s="3">
        <v>33151421900886</v>
      </c>
      <c r="E70" s="3">
        <v>33399563006699</v>
      </c>
    </row>
    <row r="71" spans="1:5" x14ac:dyDescent="0.25">
      <c r="A71" t="s">
        <v>44</v>
      </c>
      <c r="B71" s="3">
        <v>16991209854438</v>
      </c>
      <c r="C71" s="3">
        <v>18906185640906</v>
      </c>
      <c r="D71" s="3">
        <v>17257461197205</v>
      </c>
      <c r="E71" s="3">
        <v>17542188175954</v>
      </c>
    </row>
    <row r="72" spans="1:5" x14ac:dyDescent="0.25">
      <c r="A72" t="s">
        <v>271</v>
      </c>
      <c r="B72" s="3">
        <v>8112310947802</v>
      </c>
      <c r="C72" s="3">
        <v>8159193678187</v>
      </c>
      <c r="D72" s="3">
        <v>6673511583785</v>
      </c>
      <c r="E72" s="3">
        <v>6193375399081</v>
      </c>
    </row>
    <row r="73" spans="1:5" x14ac:dyDescent="0.25">
      <c r="A73" t="s">
        <v>272</v>
      </c>
      <c r="B73" s="3">
        <v>0</v>
      </c>
      <c r="C73" s="3">
        <v>0</v>
      </c>
      <c r="D73" s="3">
        <v>0</v>
      </c>
      <c r="E73" s="3">
        <v>0</v>
      </c>
    </row>
    <row r="74" spans="1:5" x14ac:dyDescent="0.25">
      <c r="A74" t="s">
        <v>273</v>
      </c>
      <c r="B74" s="3">
        <v>561574391917</v>
      </c>
      <c r="C74" s="3">
        <v>1411255044172</v>
      </c>
      <c r="D74" s="3">
        <v>3046711198388</v>
      </c>
      <c r="E74" s="3">
        <v>2938571329813</v>
      </c>
    </row>
    <row r="75" spans="1:5" x14ac:dyDescent="0.25">
      <c r="A75" t="s">
        <v>274</v>
      </c>
      <c r="B75" s="3">
        <v>904306976503</v>
      </c>
      <c r="C75" s="3">
        <v>669963368463</v>
      </c>
      <c r="D75" s="3">
        <v>785912586554</v>
      </c>
      <c r="E75" s="3">
        <v>605221689978</v>
      </c>
    </row>
    <row r="76" spans="1:5" x14ac:dyDescent="0.25">
      <c r="A76" t="s">
        <v>275</v>
      </c>
      <c r="B76" s="3">
        <v>533368688603</v>
      </c>
      <c r="C76" s="3">
        <v>410610942683</v>
      </c>
      <c r="D76" s="3">
        <v>304045080457</v>
      </c>
      <c r="E76" s="3">
        <v>332713214548</v>
      </c>
    </row>
    <row r="77" spans="1:5" x14ac:dyDescent="0.25">
      <c r="A77" t="s">
        <v>276</v>
      </c>
      <c r="B77" s="3">
        <v>0</v>
      </c>
      <c r="C77" s="3">
        <v>0</v>
      </c>
      <c r="D77" s="3">
        <v>0</v>
      </c>
      <c r="E77" s="3">
        <v>0</v>
      </c>
    </row>
    <row r="78" spans="1:5" x14ac:dyDescent="0.25">
      <c r="A78" t="s">
        <v>277</v>
      </c>
      <c r="B78" s="3">
        <v>1632722891027</v>
      </c>
      <c r="C78" s="3">
        <v>1304238118619</v>
      </c>
      <c r="D78" s="3">
        <v>878862195887</v>
      </c>
      <c r="E78" s="3">
        <v>2038726746321</v>
      </c>
    </row>
    <row r="79" spans="1:5" x14ac:dyDescent="0.25">
      <c r="A79" t="s">
        <v>278</v>
      </c>
      <c r="B79" s="3">
        <v>0</v>
      </c>
      <c r="C79" s="3">
        <v>0</v>
      </c>
      <c r="D79" s="3">
        <v>0</v>
      </c>
      <c r="E79" s="3">
        <v>0</v>
      </c>
    </row>
    <row r="80" spans="1:5" x14ac:dyDescent="0.25">
      <c r="A80" t="s">
        <v>279</v>
      </c>
      <c r="B80" s="3">
        <v>0</v>
      </c>
      <c r="C80" s="3">
        <v>0</v>
      </c>
      <c r="D80" s="3">
        <v>0</v>
      </c>
      <c r="E80" s="3">
        <v>0</v>
      </c>
    </row>
    <row r="81" spans="1:5" x14ac:dyDescent="0.25">
      <c r="A81" t="s">
        <v>280</v>
      </c>
      <c r="B81" s="3">
        <v>860485313407</v>
      </c>
      <c r="C81" s="3">
        <v>3142617836248</v>
      </c>
      <c r="D81" s="3">
        <v>775806480749</v>
      </c>
      <c r="E81" s="3">
        <v>1143142751682</v>
      </c>
    </row>
    <row r="82" spans="1:5" x14ac:dyDescent="0.25">
      <c r="A82" t="s">
        <v>281</v>
      </c>
      <c r="B82" s="3">
        <v>2379951245810</v>
      </c>
      <c r="C82" s="3">
        <v>1801817253165</v>
      </c>
      <c r="D82" s="3">
        <v>2697620760559</v>
      </c>
      <c r="E82" s="3">
        <v>1845445733705</v>
      </c>
    </row>
    <row r="83" spans="1:5" x14ac:dyDescent="0.25">
      <c r="A83" t="s">
        <v>282</v>
      </c>
      <c r="B83" s="3">
        <v>2006489399369</v>
      </c>
      <c r="C83" s="3">
        <v>2006489399369</v>
      </c>
      <c r="D83" s="3">
        <v>2094991310826</v>
      </c>
      <c r="E83" s="3">
        <v>2174991310826</v>
      </c>
    </row>
    <row r="84" spans="1:5" x14ac:dyDescent="0.25">
      <c r="A84" t="s">
        <v>283</v>
      </c>
      <c r="B84" s="3">
        <v>0</v>
      </c>
      <c r="C84" s="3">
        <v>0</v>
      </c>
      <c r="D84" s="3">
        <v>0</v>
      </c>
      <c r="E84" s="3">
        <v>0</v>
      </c>
    </row>
    <row r="85" spans="1:5" x14ac:dyDescent="0.25">
      <c r="A85" t="s">
        <v>284</v>
      </c>
      <c r="B85" s="3">
        <v>0</v>
      </c>
      <c r="C85" s="3">
        <v>0</v>
      </c>
      <c r="D85" s="3">
        <v>0</v>
      </c>
      <c r="E85" s="3">
        <v>0</v>
      </c>
    </row>
    <row r="86" spans="1:5" x14ac:dyDescent="0.25">
      <c r="A86" t="s">
        <v>285</v>
      </c>
      <c r="B86" s="3">
        <v>0</v>
      </c>
      <c r="C86" s="3">
        <v>0</v>
      </c>
      <c r="D86" s="3">
        <v>0</v>
      </c>
      <c r="E86" s="3">
        <v>0</v>
      </c>
    </row>
    <row r="87" spans="1:5" x14ac:dyDescent="0.25">
      <c r="A87" t="s">
        <v>45</v>
      </c>
      <c r="B87" s="3">
        <v>11307738790603</v>
      </c>
      <c r="C87" s="3">
        <v>13387315682734</v>
      </c>
      <c r="D87" s="3">
        <v>15893960703681</v>
      </c>
      <c r="E87" s="3">
        <v>15857374830745</v>
      </c>
    </row>
    <row r="88" spans="1:5" x14ac:dyDescent="0.25">
      <c r="A88" t="s">
        <v>286</v>
      </c>
      <c r="B88" s="3">
        <v>0</v>
      </c>
      <c r="C88" s="3">
        <v>0</v>
      </c>
      <c r="D88" s="3">
        <v>0</v>
      </c>
      <c r="E88" s="3">
        <v>0</v>
      </c>
    </row>
    <row r="89" spans="1:5" x14ac:dyDescent="0.25">
      <c r="A89" t="s">
        <v>287</v>
      </c>
      <c r="B89" s="3">
        <v>0</v>
      </c>
      <c r="C89" s="3">
        <v>0</v>
      </c>
      <c r="D89" s="3">
        <v>0</v>
      </c>
      <c r="E89" s="3">
        <v>0</v>
      </c>
    </row>
    <row r="90" spans="1:5" x14ac:dyDescent="0.25">
      <c r="A90" t="s">
        <v>288</v>
      </c>
      <c r="B90" s="3">
        <v>0</v>
      </c>
      <c r="C90" s="3">
        <v>0</v>
      </c>
      <c r="D90" s="3">
        <v>0</v>
      </c>
      <c r="E90" s="3">
        <v>0</v>
      </c>
    </row>
    <row r="91" spans="1:5" x14ac:dyDescent="0.25">
      <c r="A91" t="s">
        <v>289</v>
      </c>
      <c r="B91" s="3">
        <v>0</v>
      </c>
      <c r="C91" s="3">
        <v>0</v>
      </c>
      <c r="D91" s="3">
        <v>0</v>
      </c>
      <c r="E91" s="3">
        <v>0</v>
      </c>
    </row>
    <row r="92" spans="1:5" x14ac:dyDescent="0.25">
      <c r="A92" t="s">
        <v>290</v>
      </c>
      <c r="B92" s="3">
        <v>76602203380</v>
      </c>
      <c r="C92" s="3">
        <v>70758354580</v>
      </c>
      <c r="D92" s="3">
        <v>68466392714</v>
      </c>
      <c r="E92" s="3">
        <v>72186202744</v>
      </c>
    </row>
    <row r="93" spans="1:5" x14ac:dyDescent="0.25">
      <c r="A93" t="s">
        <v>291</v>
      </c>
      <c r="B93" s="3">
        <v>1140752114338</v>
      </c>
      <c r="C93" s="3">
        <v>3663768092217</v>
      </c>
      <c r="D93" s="3">
        <v>3719538455348</v>
      </c>
      <c r="E93" s="3">
        <v>3637383899899</v>
      </c>
    </row>
    <row r="94" spans="1:5" x14ac:dyDescent="0.25">
      <c r="A94" t="s">
        <v>292</v>
      </c>
      <c r="B94" s="3">
        <v>0</v>
      </c>
      <c r="C94" s="3">
        <v>0</v>
      </c>
      <c r="D94" s="3">
        <v>0</v>
      </c>
      <c r="E94" s="3">
        <v>0</v>
      </c>
    </row>
    <row r="95" spans="1:5" x14ac:dyDescent="0.25">
      <c r="A95" t="s">
        <v>293</v>
      </c>
      <c r="B95" s="3">
        <v>378618939276</v>
      </c>
      <c r="C95" s="3">
        <v>483356264172</v>
      </c>
      <c r="D95" s="3">
        <v>418122719052</v>
      </c>
      <c r="E95" s="3">
        <v>375478826842</v>
      </c>
    </row>
    <row r="96" spans="1:5" x14ac:dyDescent="0.25">
      <c r="A96" t="s">
        <v>294</v>
      </c>
      <c r="B96" s="3">
        <v>0</v>
      </c>
      <c r="C96" s="3">
        <v>0</v>
      </c>
      <c r="D96" s="3">
        <v>0</v>
      </c>
      <c r="E96" s="3">
        <v>0</v>
      </c>
    </row>
    <row r="97" spans="1:5" x14ac:dyDescent="0.25">
      <c r="A97" t="s">
        <v>295</v>
      </c>
      <c r="B97" s="3">
        <v>9711765533609</v>
      </c>
      <c r="C97" s="3">
        <v>9169432971765</v>
      </c>
      <c r="D97" s="3">
        <v>11687833136567</v>
      </c>
      <c r="E97" s="3">
        <v>11772325901260</v>
      </c>
    </row>
    <row r="98" spans="1:5" x14ac:dyDescent="0.25">
      <c r="A98" t="s">
        <v>296</v>
      </c>
      <c r="B98" s="3">
        <v>0</v>
      </c>
      <c r="C98" s="3">
        <v>0</v>
      </c>
      <c r="D98" s="3">
        <v>0</v>
      </c>
      <c r="E98" s="3">
        <v>0</v>
      </c>
    </row>
    <row r="99" spans="1:5" x14ac:dyDescent="0.25">
      <c r="A99" t="s">
        <v>297</v>
      </c>
      <c r="B99" s="3">
        <v>0</v>
      </c>
      <c r="C99" s="3">
        <v>0</v>
      </c>
      <c r="D99" s="3">
        <v>0</v>
      </c>
      <c r="E99" s="3">
        <v>0</v>
      </c>
    </row>
    <row r="100" spans="1:5" x14ac:dyDescent="0.25">
      <c r="A100" t="s">
        <v>298</v>
      </c>
      <c r="B100" s="3">
        <v>14847344435166</v>
      </c>
      <c r="C100" s="3">
        <v>15314857415435</v>
      </c>
      <c r="D100" s="3">
        <v>13753711508856</v>
      </c>
      <c r="E100" s="3">
        <v>14992946079239</v>
      </c>
    </row>
    <row r="101" spans="1:5" x14ac:dyDescent="0.25">
      <c r="A101" t="s">
        <v>46</v>
      </c>
      <c r="B101" s="3">
        <v>14847344435166</v>
      </c>
      <c r="C101" s="3">
        <v>15314857415435</v>
      </c>
      <c r="D101" s="3">
        <v>13753711508856</v>
      </c>
      <c r="E101" s="3">
        <v>14992946079239</v>
      </c>
    </row>
    <row r="102" spans="1:5" x14ac:dyDescent="0.25">
      <c r="A102" t="s">
        <v>299</v>
      </c>
      <c r="B102" s="3">
        <v>5416113340000</v>
      </c>
      <c r="C102" s="3">
        <v>5416113340000</v>
      </c>
      <c r="D102" s="3">
        <v>5416113340000</v>
      </c>
      <c r="E102" s="3">
        <v>5416113340000</v>
      </c>
    </row>
    <row r="103" spans="1:5" x14ac:dyDescent="0.25">
      <c r="A103" t="s">
        <v>300</v>
      </c>
      <c r="B103" s="3">
        <v>245949492805</v>
      </c>
      <c r="C103" s="3">
        <v>245949492805</v>
      </c>
      <c r="D103" s="3">
        <v>245949492805</v>
      </c>
      <c r="E103" s="3">
        <v>245949492805</v>
      </c>
    </row>
    <row r="104" spans="1:5" x14ac:dyDescent="0.25">
      <c r="A104" t="s">
        <v>301</v>
      </c>
      <c r="B104" s="3">
        <v>0</v>
      </c>
      <c r="C104" s="3">
        <v>0</v>
      </c>
      <c r="D104" s="3">
        <v>0</v>
      </c>
      <c r="E104" s="3">
        <v>0</v>
      </c>
    </row>
    <row r="105" spans="1:5" x14ac:dyDescent="0.25">
      <c r="A105" t="s">
        <v>302</v>
      </c>
      <c r="B105" s="3">
        <v>0</v>
      </c>
      <c r="C105" s="3">
        <v>0</v>
      </c>
      <c r="D105" s="3">
        <v>0</v>
      </c>
      <c r="E105" s="3">
        <v>0</v>
      </c>
    </row>
    <row r="106" spans="1:5" x14ac:dyDescent="0.25">
      <c r="A106" t="s">
        <v>303</v>
      </c>
      <c r="B106" s="3">
        <v>-2347121362620</v>
      </c>
      <c r="C106" s="3">
        <v>-2347121362620</v>
      </c>
      <c r="D106" s="3">
        <v>-2347121362620</v>
      </c>
      <c r="E106" s="3">
        <v>-2347121362620</v>
      </c>
    </row>
    <row r="107" spans="1:5" x14ac:dyDescent="0.25">
      <c r="A107" t="s">
        <v>304</v>
      </c>
      <c r="B107" s="3">
        <v>0</v>
      </c>
      <c r="C107" s="3">
        <v>0</v>
      </c>
      <c r="D107" s="3">
        <v>0</v>
      </c>
      <c r="E107" s="3">
        <v>0</v>
      </c>
    </row>
    <row r="108" spans="1:5" x14ac:dyDescent="0.25">
      <c r="A108" t="s">
        <v>305</v>
      </c>
      <c r="B108" s="3">
        <v>136131417179</v>
      </c>
      <c r="C108" s="3">
        <v>64631488731</v>
      </c>
      <c r="D108" s="3">
        <v>-94855545930</v>
      </c>
      <c r="E108" s="3">
        <v>81279095859</v>
      </c>
    </row>
    <row r="109" spans="1:5" x14ac:dyDescent="0.25">
      <c r="A109" t="s">
        <v>306</v>
      </c>
      <c r="B109" s="3">
        <v>0</v>
      </c>
      <c r="C109" s="3">
        <v>0</v>
      </c>
      <c r="D109" s="3">
        <v>0</v>
      </c>
      <c r="E109" s="3">
        <v>0</v>
      </c>
    </row>
    <row r="110" spans="1:5" x14ac:dyDescent="0.25">
      <c r="A110" t="s">
        <v>307</v>
      </c>
      <c r="B110" s="3">
        <v>0</v>
      </c>
      <c r="C110" s="3">
        <v>0</v>
      </c>
      <c r="D110" s="3">
        <v>0</v>
      </c>
      <c r="E110" s="3">
        <v>0</v>
      </c>
    </row>
    <row r="111" spans="1:5" x14ac:dyDescent="0.25">
      <c r="A111" t="s">
        <v>308</v>
      </c>
      <c r="B111" s="3">
        <v>0</v>
      </c>
      <c r="C111" s="3">
        <v>0</v>
      </c>
      <c r="D111" s="3">
        <v>0</v>
      </c>
      <c r="E111" s="3">
        <v>0</v>
      </c>
    </row>
    <row r="112" spans="1:5" x14ac:dyDescent="0.25">
      <c r="A112" t="s">
        <v>309</v>
      </c>
      <c r="B112" s="3">
        <v>11395435876006</v>
      </c>
      <c r="C112" s="3">
        <v>11932873271648</v>
      </c>
      <c r="D112" s="3">
        <v>10531268574006</v>
      </c>
      <c r="E112" s="3">
        <v>11593808675030</v>
      </c>
    </row>
    <row r="113" spans="1:9" x14ac:dyDescent="0.25">
      <c r="A113" t="s">
        <v>310</v>
      </c>
      <c r="B113" s="3" t="s">
        <v>165</v>
      </c>
      <c r="C113" s="3" t="s">
        <v>165</v>
      </c>
      <c r="D113" s="3" t="s">
        <v>165</v>
      </c>
      <c r="E113" s="3" t="s">
        <v>165</v>
      </c>
    </row>
    <row r="114" spans="1:9" x14ac:dyDescent="0.25">
      <c r="A114" t="s">
        <v>311</v>
      </c>
      <c r="B114" s="3" t="s">
        <v>165</v>
      </c>
      <c r="C114" s="3" t="s">
        <v>165</v>
      </c>
      <c r="D114" s="3" t="s">
        <v>165</v>
      </c>
      <c r="E114" s="3" t="s">
        <v>165</v>
      </c>
    </row>
    <row r="115" spans="1:9" x14ac:dyDescent="0.25">
      <c r="A115" t="s">
        <v>312</v>
      </c>
      <c r="B115" s="3">
        <v>0</v>
      </c>
      <c r="C115" s="3">
        <v>0</v>
      </c>
      <c r="D115" s="3">
        <v>0</v>
      </c>
      <c r="E115" s="3">
        <v>0</v>
      </c>
    </row>
    <row r="116" spans="1:9" x14ac:dyDescent="0.25">
      <c r="A116" t="s">
        <v>313</v>
      </c>
      <c r="B116" s="3">
        <v>0</v>
      </c>
      <c r="C116" s="3">
        <v>0</v>
      </c>
      <c r="D116" s="3">
        <v>0</v>
      </c>
      <c r="E116" s="3">
        <v>0</v>
      </c>
    </row>
    <row r="117" spans="1:9" x14ac:dyDescent="0.25">
      <c r="A117" t="s">
        <v>314</v>
      </c>
      <c r="B117" s="3">
        <v>835671796</v>
      </c>
      <c r="C117" s="3">
        <v>2411184871</v>
      </c>
      <c r="D117" s="3">
        <v>2357010595</v>
      </c>
      <c r="E117" s="3">
        <v>2916838165</v>
      </c>
    </row>
    <row r="118" spans="1:9" x14ac:dyDescent="0.25">
      <c r="A118" t="s">
        <v>315</v>
      </c>
      <c r="B118" s="3">
        <v>0</v>
      </c>
      <c r="C118" s="3">
        <v>0</v>
      </c>
      <c r="D118" s="3">
        <v>0</v>
      </c>
      <c r="E118" s="3">
        <v>0</v>
      </c>
    </row>
    <row r="119" spans="1:9" x14ac:dyDescent="0.25">
      <c r="A119" t="s">
        <v>316</v>
      </c>
      <c r="B119" s="3">
        <v>0</v>
      </c>
      <c r="C119" s="3">
        <v>0</v>
      </c>
      <c r="D119" s="3">
        <v>0</v>
      </c>
      <c r="E119" s="3">
        <v>0</v>
      </c>
    </row>
    <row r="120" spans="1:9" x14ac:dyDescent="0.25">
      <c r="A120" t="s">
        <v>317</v>
      </c>
      <c r="B120" s="3">
        <v>0</v>
      </c>
      <c r="C120" s="3">
        <v>0</v>
      </c>
      <c r="D120" s="3">
        <v>0</v>
      </c>
      <c r="E120" s="3">
        <v>0</v>
      </c>
    </row>
    <row r="121" spans="1:9" x14ac:dyDescent="0.25">
      <c r="A121" t="s">
        <v>318</v>
      </c>
      <c r="B121" s="3">
        <v>0</v>
      </c>
      <c r="C121" s="3">
        <v>0</v>
      </c>
      <c r="D121" s="3">
        <v>0</v>
      </c>
      <c r="E121" s="3">
        <v>0</v>
      </c>
    </row>
    <row r="122" spans="1:9" x14ac:dyDescent="0.25">
      <c r="A122" t="s">
        <v>319</v>
      </c>
      <c r="B122" s="3">
        <v>43146293080207</v>
      </c>
      <c r="C122" s="3">
        <v>47608358739075</v>
      </c>
      <c r="D122" s="3">
        <v>46905133409742</v>
      </c>
      <c r="E122" s="3">
        <v>48392509085938</v>
      </c>
    </row>
    <row r="124" spans="1:9" s="1" customFormat="1" x14ac:dyDescent="0.25">
      <c r="A124" s="1" t="s">
        <v>88</v>
      </c>
      <c r="B124" s="2"/>
      <c r="C124" s="2"/>
      <c r="D124" s="2"/>
      <c r="E124" s="2"/>
      <c r="F124" s="2"/>
      <c r="G124" s="2"/>
      <c r="H124" s="2"/>
      <c r="I124" s="2"/>
    </row>
    <row r="125" spans="1:9" x14ac:dyDescent="0.25">
      <c r="A125" t="s">
        <v>165</v>
      </c>
      <c r="B125" s="3" t="s">
        <v>94</v>
      </c>
      <c r="C125" s="3" t="s">
        <v>95</v>
      </c>
      <c r="D125" s="3" t="s">
        <v>96</v>
      </c>
      <c r="E125" s="3" t="s">
        <v>97</v>
      </c>
    </row>
    <row r="126" spans="1:9" x14ac:dyDescent="0.25">
      <c r="A126" t="s">
        <v>47</v>
      </c>
      <c r="B126" s="3">
        <v>13577576074250</v>
      </c>
      <c r="C126" s="3">
        <v>13925759710091</v>
      </c>
      <c r="D126" s="3">
        <v>7230230374771</v>
      </c>
      <c r="E126" s="3">
        <v>4969817152005</v>
      </c>
    </row>
    <row r="127" spans="1:9" x14ac:dyDescent="0.25">
      <c r="A127" t="s">
        <v>320</v>
      </c>
      <c r="B127" s="3">
        <v>0</v>
      </c>
      <c r="C127" s="3">
        <v>0</v>
      </c>
      <c r="D127" s="3">
        <v>0</v>
      </c>
      <c r="E127" s="3">
        <v>0</v>
      </c>
    </row>
    <row r="128" spans="1:9" x14ac:dyDescent="0.25">
      <c r="A128" t="s">
        <v>48</v>
      </c>
      <c r="B128" s="3">
        <v>13577576074250</v>
      </c>
      <c r="C128" s="3">
        <v>13925759710091</v>
      </c>
      <c r="D128" s="3">
        <v>7230230374771</v>
      </c>
      <c r="E128" s="3">
        <v>4969817152005</v>
      </c>
    </row>
    <row r="129" spans="1:5" x14ac:dyDescent="0.25">
      <c r="A129" t="s">
        <v>321</v>
      </c>
      <c r="B129" s="3">
        <v>11517111537978</v>
      </c>
      <c r="C129" s="3">
        <v>12600977917699</v>
      </c>
      <c r="D129" s="3">
        <v>8071255537705</v>
      </c>
      <c r="E129" s="3">
        <v>5078742328404</v>
      </c>
    </row>
    <row r="130" spans="1:5" x14ac:dyDescent="0.25">
      <c r="A130" t="s">
        <v>49</v>
      </c>
      <c r="B130" s="3">
        <v>2060464536272</v>
      </c>
      <c r="C130" s="3">
        <v>1324781792392</v>
      </c>
      <c r="D130" s="3">
        <v>-841025162934</v>
      </c>
      <c r="E130" s="3">
        <v>-108925176399</v>
      </c>
    </row>
    <row r="131" spans="1:5" x14ac:dyDescent="0.25">
      <c r="A131" t="s">
        <v>322</v>
      </c>
      <c r="B131" s="3">
        <v>403483775064</v>
      </c>
      <c r="C131" s="3">
        <v>117629145773</v>
      </c>
      <c r="D131" s="3">
        <v>548458836198</v>
      </c>
      <c r="E131" s="3">
        <v>1174224607692</v>
      </c>
    </row>
    <row r="132" spans="1:5" x14ac:dyDescent="0.25">
      <c r="A132" t="s">
        <v>323</v>
      </c>
      <c r="B132" s="3">
        <v>204404614733</v>
      </c>
      <c r="C132" s="3">
        <v>187129808126</v>
      </c>
      <c r="D132" s="3">
        <v>313862855309</v>
      </c>
      <c r="E132" s="3">
        <v>143974247477</v>
      </c>
    </row>
    <row r="133" spans="1:5" x14ac:dyDescent="0.25">
      <c r="A133" t="s">
        <v>50</v>
      </c>
      <c r="B133" s="3">
        <v>100562224023</v>
      </c>
      <c r="C133" s="3">
        <v>110283896254</v>
      </c>
      <c r="D133" s="3">
        <v>121740414263</v>
      </c>
      <c r="E133" s="3">
        <v>110489580615</v>
      </c>
    </row>
    <row r="134" spans="1:5" x14ac:dyDescent="0.25">
      <c r="A134" t="s">
        <v>324</v>
      </c>
      <c r="B134" s="3">
        <v>-3109423108</v>
      </c>
      <c r="C134" s="3">
        <v>-41936521191</v>
      </c>
      <c r="D134" s="3">
        <v>-25400184160</v>
      </c>
      <c r="E134" s="3">
        <v>-39911390840</v>
      </c>
    </row>
    <row r="135" spans="1:5" x14ac:dyDescent="0.25">
      <c r="A135" t="s">
        <v>325</v>
      </c>
      <c r="B135" s="3">
        <v>232032930617</v>
      </c>
      <c r="C135" s="3">
        <v>278175611670</v>
      </c>
      <c r="D135" s="3">
        <v>226849720793</v>
      </c>
      <c r="E135" s="3">
        <v>170366195632</v>
      </c>
    </row>
    <row r="136" spans="1:5" x14ac:dyDescent="0.25">
      <c r="A136" t="s">
        <v>326</v>
      </c>
      <c r="B136" s="3">
        <v>116280911813</v>
      </c>
      <c r="C136" s="3">
        <v>137213949417</v>
      </c>
      <c r="D136" s="3">
        <v>112351104948</v>
      </c>
      <c r="E136" s="3">
        <v>85461267194</v>
      </c>
    </row>
    <row r="137" spans="1:5" x14ac:dyDescent="0.25">
      <c r="A137" t="s">
        <v>51</v>
      </c>
      <c r="B137" s="3">
        <v>1908120431065</v>
      </c>
      <c r="C137" s="3">
        <v>797955047761</v>
      </c>
      <c r="D137" s="3">
        <v>-971030191946</v>
      </c>
      <c r="E137" s="3">
        <v>625586330150</v>
      </c>
    </row>
    <row r="138" spans="1:5" x14ac:dyDescent="0.25">
      <c r="A138" t="s">
        <v>327</v>
      </c>
      <c r="B138" s="3">
        <v>4727781729</v>
      </c>
      <c r="C138" s="3">
        <v>7125002511</v>
      </c>
      <c r="D138" s="3">
        <v>9542213506</v>
      </c>
      <c r="E138" s="3">
        <v>413500148754</v>
      </c>
    </row>
    <row r="139" spans="1:5" x14ac:dyDescent="0.25">
      <c r="A139" t="s">
        <v>328</v>
      </c>
      <c r="B139" s="3">
        <v>5819884</v>
      </c>
      <c r="C139" s="3">
        <v>253149148</v>
      </c>
      <c r="D139" s="3">
        <v>4279279060</v>
      </c>
      <c r="E139" s="3">
        <v>262126195</v>
      </c>
    </row>
    <row r="140" spans="1:5" x14ac:dyDescent="0.25">
      <c r="A140" t="s">
        <v>329</v>
      </c>
      <c r="B140" s="3">
        <v>4721961845</v>
      </c>
      <c r="C140" s="3">
        <v>6871853363</v>
      </c>
      <c r="D140" s="3">
        <v>5262934446</v>
      </c>
      <c r="E140" s="3">
        <v>413238022559</v>
      </c>
    </row>
    <row r="141" spans="1:5" x14ac:dyDescent="0.25">
      <c r="A141" t="s">
        <v>52</v>
      </c>
      <c r="B141" s="3">
        <v>1912842392910</v>
      </c>
      <c r="C141" s="3">
        <v>804826901124</v>
      </c>
      <c r="D141" s="3">
        <v>-965767257500</v>
      </c>
      <c r="E141" s="3">
        <v>1038824352709</v>
      </c>
    </row>
    <row r="142" spans="1:5" x14ac:dyDescent="0.25">
      <c r="A142" t="s">
        <v>330</v>
      </c>
      <c r="B142" s="3">
        <v>219649215002</v>
      </c>
      <c r="C142" s="3">
        <v>161264917473</v>
      </c>
      <c r="D142" s="3">
        <v>0</v>
      </c>
      <c r="E142" s="3">
        <v>18368316325</v>
      </c>
    </row>
    <row r="143" spans="1:5" x14ac:dyDescent="0.25">
      <c r="A143" t="s">
        <v>331</v>
      </c>
      <c r="B143" s="3">
        <v>-6180592250</v>
      </c>
      <c r="C143" s="3">
        <v>104737324896</v>
      </c>
      <c r="D143" s="3">
        <v>23677779082</v>
      </c>
      <c r="E143" s="3">
        <v>-42643892210</v>
      </c>
    </row>
    <row r="144" spans="1:5" x14ac:dyDescent="0.25">
      <c r="A144" t="s">
        <v>332</v>
      </c>
      <c r="B144" s="3">
        <v>213468622752</v>
      </c>
      <c r="C144" s="3">
        <v>266002242369</v>
      </c>
      <c r="D144" s="3">
        <v>23677779082</v>
      </c>
      <c r="E144" s="3">
        <v>-24275575885</v>
      </c>
    </row>
    <row r="145" spans="1:9" x14ac:dyDescent="0.25">
      <c r="A145" t="s">
        <v>53</v>
      </c>
      <c r="B145" s="3">
        <v>1699373770158</v>
      </c>
      <c r="C145" s="3">
        <v>538824658755</v>
      </c>
      <c r="D145" s="3">
        <v>-989445036582</v>
      </c>
      <c r="E145" s="3">
        <v>1063099928594</v>
      </c>
    </row>
    <row r="146" spans="1:9" x14ac:dyDescent="0.25">
      <c r="A146" t="s">
        <v>333</v>
      </c>
      <c r="B146" s="3">
        <v>-328504999</v>
      </c>
      <c r="C146" s="3">
        <v>1575513075</v>
      </c>
      <c r="D146" s="3">
        <v>-54174276</v>
      </c>
      <c r="E146" s="3">
        <v>559827570</v>
      </c>
    </row>
    <row r="147" spans="1:9" x14ac:dyDescent="0.25">
      <c r="A147" t="s">
        <v>334</v>
      </c>
      <c r="B147" s="3">
        <v>1699702275157</v>
      </c>
      <c r="C147" s="3">
        <v>537249145680</v>
      </c>
      <c r="D147" s="3">
        <v>-989390862306</v>
      </c>
      <c r="E147" s="3">
        <v>1062540101024</v>
      </c>
    </row>
    <row r="148" spans="1:9" x14ac:dyDescent="0.25">
      <c r="A148" t="s">
        <v>85</v>
      </c>
      <c r="B148" s="3">
        <v>2013404616933</v>
      </c>
      <c r="C148" s="3">
        <v>915110797378</v>
      </c>
      <c r="D148" s="3">
        <v>-844026843237</v>
      </c>
      <c r="E148" s="3">
        <v>1149313933324</v>
      </c>
    </row>
    <row r="150" spans="1:9" s="1" customFormat="1" x14ac:dyDescent="0.25">
      <c r="A150" s="1" t="s">
        <v>54</v>
      </c>
      <c r="B150" s="2"/>
      <c r="C150" s="2"/>
      <c r="D150" s="2"/>
      <c r="E150" s="2"/>
      <c r="F150" s="2"/>
      <c r="G150" s="2"/>
      <c r="H150" s="2"/>
      <c r="I150" s="2"/>
    </row>
    <row r="151" spans="1:9" x14ac:dyDescent="0.25">
      <c r="A151" t="s">
        <v>165</v>
      </c>
      <c r="B151" s="3" t="s">
        <v>101</v>
      </c>
      <c r="C151" s="3" t="s">
        <v>94</v>
      </c>
      <c r="D151" s="3" t="s">
        <v>95</v>
      </c>
      <c r="E151" s="3" t="s">
        <v>96</v>
      </c>
    </row>
    <row r="152" spans="1:9" x14ac:dyDescent="0.25">
      <c r="A152" t="s">
        <v>166</v>
      </c>
      <c r="B152" s="3" t="s">
        <v>165</v>
      </c>
      <c r="C152" s="3" t="s">
        <v>165</v>
      </c>
      <c r="D152" s="3" t="s">
        <v>165</v>
      </c>
      <c r="E152" s="3" t="s">
        <v>165</v>
      </c>
    </row>
    <row r="153" spans="1:9" x14ac:dyDescent="0.25">
      <c r="A153" t="s">
        <v>167</v>
      </c>
      <c r="B153" s="3">
        <v>645732143993</v>
      </c>
      <c r="C153" s="3">
        <v>1912842392910</v>
      </c>
      <c r="D153" s="3">
        <v>804826901124</v>
      </c>
      <c r="E153" s="3">
        <v>-965767257500</v>
      </c>
    </row>
    <row r="154" spans="1:9" x14ac:dyDescent="0.25">
      <c r="A154" t="s">
        <v>168</v>
      </c>
      <c r="B154" s="3">
        <v>-93187996449</v>
      </c>
      <c r="C154" s="3">
        <v>-24526375009</v>
      </c>
      <c r="D154" s="3">
        <v>120340813856</v>
      </c>
      <c r="E154" s="3">
        <v>372105216930</v>
      </c>
    </row>
    <row r="155" spans="1:9" x14ac:dyDescent="0.25">
      <c r="A155" t="s">
        <v>169</v>
      </c>
      <c r="B155" s="3">
        <v>39342084971</v>
      </c>
      <c r="C155" s="3">
        <v>41603876211</v>
      </c>
      <c r="D155" s="3">
        <v>-43319580353</v>
      </c>
      <c r="E155" s="3">
        <v>22990856711</v>
      </c>
    </row>
    <row r="156" spans="1:9" x14ac:dyDescent="0.25">
      <c r="A156" t="s">
        <v>170</v>
      </c>
      <c r="B156" s="3">
        <v>150386636696</v>
      </c>
      <c r="C156" s="3">
        <v>33000000000</v>
      </c>
      <c r="D156" s="3">
        <v>110000000000</v>
      </c>
      <c r="E156" s="3">
        <v>135000000000</v>
      </c>
    </row>
    <row r="157" spans="1:9" x14ac:dyDescent="0.25">
      <c r="A157" t="s">
        <v>171</v>
      </c>
      <c r="B157" s="3">
        <v>36260212649</v>
      </c>
      <c r="C157" s="3">
        <v>3109423108</v>
      </c>
      <c r="D157" s="3">
        <v>41936521191</v>
      </c>
      <c r="E157" s="3">
        <v>25400184160</v>
      </c>
    </row>
    <row r="158" spans="1:9" x14ac:dyDescent="0.25">
      <c r="A158" t="s">
        <v>172</v>
      </c>
      <c r="B158" s="3">
        <v>0</v>
      </c>
      <c r="C158" s="3">
        <v>0</v>
      </c>
      <c r="D158" s="3">
        <v>0</v>
      </c>
      <c r="E158" s="3">
        <v>0</v>
      </c>
    </row>
    <row r="159" spans="1:9" x14ac:dyDescent="0.25">
      <c r="A159" t="s">
        <v>173</v>
      </c>
      <c r="B159" s="3">
        <v>-242666355858</v>
      </c>
      <c r="C159" s="3">
        <v>-1439561165</v>
      </c>
      <c r="D159" s="3">
        <v>-21690882408</v>
      </c>
      <c r="E159" s="3">
        <v>82289223009</v>
      </c>
    </row>
    <row r="160" spans="1:9" x14ac:dyDescent="0.25">
      <c r="A160" t="s">
        <v>174</v>
      </c>
      <c r="B160" s="3">
        <v>0</v>
      </c>
      <c r="C160" s="3">
        <v>0</v>
      </c>
      <c r="D160" s="3">
        <v>0</v>
      </c>
      <c r="E160" s="3">
        <v>0</v>
      </c>
    </row>
    <row r="161" spans="1:5" x14ac:dyDescent="0.25">
      <c r="A161" t="s">
        <v>175</v>
      </c>
      <c r="B161" s="3">
        <v>34629735251</v>
      </c>
      <c r="C161" s="3">
        <v>-201362337186</v>
      </c>
      <c r="D161" s="3">
        <v>-69369140828</v>
      </c>
      <c r="E161" s="3">
        <v>-15315461213</v>
      </c>
    </row>
    <row r="162" spans="1:5" x14ac:dyDescent="0.25">
      <c r="A162" t="s">
        <v>176</v>
      </c>
      <c r="B162" s="3">
        <v>-190501239929</v>
      </c>
      <c r="C162" s="3">
        <v>0</v>
      </c>
      <c r="D162" s="3">
        <v>0</v>
      </c>
      <c r="E162" s="3">
        <v>0</v>
      </c>
    </row>
    <row r="163" spans="1:5" x14ac:dyDescent="0.25">
      <c r="A163" t="s">
        <v>177</v>
      </c>
      <c r="B163" s="3">
        <v>-2832636000</v>
      </c>
      <c r="C163" s="3">
        <v>0</v>
      </c>
      <c r="D163" s="3">
        <v>-7500000000</v>
      </c>
      <c r="E163" s="3">
        <v>0</v>
      </c>
    </row>
    <row r="164" spans="1:5" x14ac:dyDescent="0.25">
      <c r="A164" t="s">
        <v>178</v>
      </c>
      <c r="B164" s="3">
        <v>82193565771</v>
      </c>
      <c r="C164" s="3">
        <v>100562224023</v>
      </c>
      <c r="D164" s="3">
        <v>110283896254</v>
      </c>
      <c r="E164" s="3">
        <v>121740414263</v>
      </c>
    </row>
    <row r="165" spans="1:5" x14ac:dyDescent="0.25">
      <c r="A165" t="s">
        <v>179</v>
      </c>
      <c r="B165" s="3">
        <v>0</v>
      </c>
      <c r="C165" s="3">
        <v>0</v>
      </c>
      <c r="D165" s="3">
        <v>0</v>
      </c>
      <c r="E165" s="3">
        <v>0</v>
      </c>
    </row>
    <row r="166" spans="1:5" x14ac:dyDescent="0.25">
      <c r="A166" t="s">
        <v>180</v>
      </c>
      <c r="B166" s="3">
        <v>552544147544</v>
      </c>
      <c r="C166" s="3">
        <v>1888316017901</v>
      </c>
      <c r="D166" s="3">
        <v>925167714980</v>
      </c>
      <c r="E166" s="3">
        <v>-593662040570</v>
      </c>
    </row>
    <row r="167" spans="1:5" x14ac:dyDescent="0.25">
      <c r="A167" t="s">
        <v>181</v>
      </c>
      <c r="B167" s="3">
        <v>-642750807715</v>
      </c>
      <c r="C167" s="3">
        <v>-2697425994060</v>
      </c>
      <c r="D167" s="3">
        <v>-1016437337069</v>
      </c>
      <c r="E167" s="3">
        <v>-2136141349311</v>
      </c>
    </row>
    <row r="168" spans="1:5" x14ac:dyDescent="0.25">
      <c r="A168" t="s">
        <v>182</v>
      </c>
      <c r="B168" s="3">
        <v>-199018632036</v>
      </c>
      <c r="C168" s="3">
        <v>43181284347</v>
      </c>
      <c r="D168" s="3">
        <v>-93993334491</v>
      </c>
      <c r="E168" s="3">
        <v>61268794033</v>
      </c>
    </row>
    <row r="169" spans="1:5" x14ac:dyDescent="0.25">
      <c r="A169" t="s">
        <v>183</v>
      </c>
      <c r="B169" s="3">
        <v>605242177182</v>
      </c>
      <c r="C169" s="3">
        <v>-541640907508</v>
      </c>
      <c r="D169" s="3">
        <v>1183624550627</v>
      </c>
      <c r="E169" s="3">
        <v>733569062440</v>
      </c>
    </row>
    <row r="170" spans="1:5" x14ac:dyDescent="0.25">
      <c r="A170" t="s">
        <v>184</v>
      </c>
      <c r="B170" s="3">
        <v>49533891198</v>
      </c>
      <c r="C170" s="3">
        <v>-30831021599</v>
      </c>
      <c r="D170" s="3">
        <v>646507672746</v>
      </c>
      <c r="E170" s="3">
        <v>199298723436</v>
      </c>
    </row>
    <row r="171" spans="1:5" x14ac:dyDescent="0.25">
      <c r="A171" t="s">
        <v>185</v>
      </c>
      <c r="B171" s="3">
        <v>0</v>
      </c>
      <c r="C171" s="3">
        <v>0</v>
      </c>
      <c r="D171" s="3">
        <v>0</v>
      </c>
      <c r="E171" s="3">
        <v>0</v>
      </c>
    </row>
    <row r="172" spans="1:5" x14ac:dyDescent="0.25">
      <c r="A172" t="s">
        <v>186</v>
      </c>
      <c r="B172" s="3">
        <v>-93770623623</v>
      </c>
      <c r="C172" s="3">
        <v>-76048426847</v>
      </c>
      <c r="D172" s="3">
        <v>-105787771591</v>
      </c>
      <c r="E172" s="3">
        <v>-93626602640</v>
      </c>
    </row>
    <row r="173" spans="1:5" x14ac:dyDescent="0.25">
      <c r="A173" t="s">
        <v>187</v>
      </c>
      <c r="B173" s="3">
        <v>-85072596651</v>
      </c>
      <c r="C173" s="3">
        <v>0</v>
      </c>
      <c r="D173" s="3">
        <v>-280000000000</v>
      </c>
      <c r="E173" s="3">
        <v>-179423283314</v>
      </c>
    </row>
    <row r="174" spans="1:5" x14ac:dyDescent="0.25">
      <c r="A174" t="s">
        <v>188</v>
      </c>
      <c r="B174" s="3">
        <v>0</v>
      </c>
      <c r="C174" s="3">
        <v>0</v>
      </c>
      <c r="D174" s="3">
        <v>0</v>
      </c>
      <c r="E174" s="3">
        <v>0</v>
      </c>
    </row>
    <row r="175" spans="1:5" x14ac:dyDescent="0.25">
      <c r="A175" t="s">
        <v>189</v>
      </c>
      <c r="B175" s="3">
        <v>0</v>
      </c>
      <c r="C175" s="3">
        <v>0</v>
      </c>
      <c r="D175" s="3">
        <v>0</v>
      </c>
      <c r="E175" s="3">
        <v>0</v>
      </c>
    </row>
    <row r="176" spans="1:5" x14ac:dyDescent="0.25">
      <c r="A176" t="s">
        <v>55</v>
      </c>
      <c r="B176" s="3">
        <v>186707555899</v>
      </c>
      <c r="C176" s="3">
        <v>-1414449047766</v>
      </c>
      <c r="D176" s="3">
        <v>1259081495202</v>
      </c>
      <c r="E176" s="3">
        <v>-2008716695926</v>
      </c>
    </row>
    <row r="177" spans="1:5" x14ac:dyDescent="0.25">
      <c r="A177" t="s">
        <v>190</v>
      </c>
      <c r="B177" s="3" t="s">
        <v>165</v>
      </c>
      <c r="C177" s="3" t="s">
        <v>165</v>
      </c>
      <c r="D177" s="3" t="s">
        <v>165</v>
      </c>
      <c r="E177" s="3" t="s">
        <v>165</v>
      </c>
    </row>
    <row r="178" spans="1:5" x14ac:dyDescent="0.25">
      <c r="A178" t="s">
        <v>56</v>
      </c>
      <c r="B178" s="3">
        <v>-660673943271</v>
      </c>
      <c r="C178" s="3">
        <v>-673351382752</v>
      </c>
      <c r="D178" s="3">
        <v>-1079034511088</v>
      </c>
      <c r="E178" s="3">
        <v>-37162440856</v>
      </c>
    </row>
    <row r="179" spans="1:5" x14ac:dyDescent="0.25">
      <c r="A179" t="s">
        <v>191</v>
      </c>
      <c r="B179" s="3">
        <v>0</v>
      </c>
      <c r="C179" s="3">
        <v>0</v>
      </c>
      <c r="D179" s="3">
        <v>0</v>
      </c>
      <c r="E179" s="3">
        <v>709756800000</v>
      </c>
    </row>
    <row r="180" spans="1:5" x14ac:dyDescent="0.25">
      <c r="A180" t="s">
        <v>192</v>
      </c>
      <c r="B180" s="3">
        <v>-156000000000</v>
      </c>
      <c r="C180" s="3">
        <v>1115588243024</v>
      </c>
      <c r="D180" s="3">
        <v>0</v>
      </c>
      <c r="E180" s="3">
        <v>0</v>
      </c>
    </row>
    <row r="181" spans="1:5" x14ac:dyDescent="0.25">
      <c r="A181" t="s">
        <v>193</v>
      </c>
      <c r="B181" s="3">
        <v>0</v>
      </c>
      <c r="C181" s="3">
        <v>350000000000</v>
      </c>
      <c r="D181" s="3">
        <v>1400000000</v>
      </c>
      <c r="E181" s="3">
        <v>0</v>
      </c>
    </row>
    <row r="182" spans="1:5" x14ac:dyDescent="0.25">
      <c r="A182" t="s">
        <v>194</v>
      </c>
      <c r="B182" s="3">
        <v>0</v>
      </c>
      <c r="C182" s="3">
        <v>0</v>
      </c>
      <c r="D182" s="3">
        <v>0</v>
      </c>
      <c r="E182" s="3">
        <v>0</v>
      </c>
    </row>
    <row r="183" spans="1:5" x14ac:dyDescent="0.25">
      <c r="A183" t="s">
        <v>195</v>
      </c>
      <c r="B183" s="3">
        <v>0</v>
      </c>
      <c r="C183" s="3">
        <v>0</v>
      </c>
      <c r="D183" s="3">
        <v>0</v>
      </c>
      <c r="E183" s="3">
        <v>0</v>
      </c>
    </row>
    <row r="184" spans="1:5" x14ac:dyDescent="0.25">
      <c r="A184" t="s">
        <v>196</v>
      </c>
      <c r="B184" s="3">
        <v>0</v>
      </c>
      <c r="C184" s="3">
        <v>-141548576400</v>
      </c>
      <c r="D184" s="3">
        <v>0</v>
      </c>
      <c r="E184" s="3">
        <v>0</v>
      </c>
    </row>
    <row r="185" spans="1:5" x14ac:dyDescent="0.25">
      <c r="A185" t="s">
        <v>197</v>
      </c>
      <c r="B185" s="3">
        <v>0</v>
      </c>
      <c r="C185" s="3">
        <v>0</v>
      </c>
      <c r="D185" s="3">
        <v>0</v>
      </c>
      <c r="E185" s="3">
        <v>0</v>
      </c>
    </row>
    <row r="186" spans="1:5" x14ac:dyDescent="0.25">
      <c r="A186" t="s">
        <v>198</v>
      </c>
      <c r="B186" s="3">
        <v>0</v>
      </c>
      <c r="C186" s="3">
        <v>0</v>
      </c>
      <c r="D186" s="3">
        <v>0</v>
      </c>
      <c r="E186" s="3">
        <v>0</v>
      </c>
    </row>
    <row r="187" spans="1:5" x14ac:dyDescent="0.25">
      <c r="A187" t="s">
        <v>199</v>
      </c>
      <c r="B187" s="3">
        <v>81344293422</v>
      </c>
      <c r="C187" s="3">
        <v>82862659761</v>
      </c>
      <c r="D187" s="3">
        <v>50569588713</v>
      </c>
      <c r="E187" s="3">
        <v>-11670054799</v>
      </c>
    </row>
    <row r="188" spans="1:5" x14ac:dyDescent="0.25">
      <c r="A188" t="s">
        <v>200</v>
      </c>
      <c r="B188" s="3">
        <v>0</v>
      </c>
      <c r="C188" s="3">
        <v>0</v>
      </c>
      <c r="D188" s="3">
        <v>0</v>
      </c>
      <c r="E188" s="3">
        <v>0</v>
      </c>
    </row>
    <row r="189" spans="1:5" x14ac:dyDescent="0.25">
      <c r="A189" t="s">
        <v>201</v>
      </c>
      <c r="B189" s="3">
        <v>-735329649849</v>
      </c>
      <c r="C189" s="3">
        <v>733550943633</v>
      </c>
      <c r="D189" s="3">
        <v>-1027064922375</v>
      </c>
      <c r="E189" s="3">
        <v>660924304345</v>
      </c>
    </row>
    <row r="190" spans="1:5" x14ac:dyDescent="0.25">
      <c r="A190" t="s">
        <v>202</v>
      </c>
      <c r="B190" s="3" t="s">
        <v>165</v>
      </c>
      <c r="C190" s="3" t="s">
        <v>165</v>
      </c>
      <c r="D190" s="3" t="s">
        <v>165</v>
      </c>
      <c r="E190" s="3" t="s">
        <v>165</v>
      </c>
    </row>
    <row r="191" spans="1:5" x14ac:dyDescent="0.25">
      <c r="A191" t="s">
        <v>203</v>
      </c>
      <c r="B191" s="3">
        <v>0</v>
      </c>
      <c r="C191" s="3">
        <v>600000000000</v>
      </c>
      <c r="D191" s="3">
        <v>0</v>
      </c>
      <c r="E191" s="3">
        <v>0</v>
      </c>
    </row>
    <row r="192" spans="1:5" x14ac:dyDescent="0.25">
      <c r="A192" t="s">
        <v>204</v>
      </c>
      <c r="B192" s="3">
        <v>0</v>
      </c>
      <c r="C192" s="3">
        <v>-2347121362620</v>
      </c>
      <c r="D192" s="3">
        <v>0</v>
      </c>
      <c r="E192" s="3">
        <v>0</v>
      </c>
    </row>
    <row r="193" spans="1:9" x14ac:dyDescent="0.25">
      <c r="A193" t="s">
        <v>205</v>
      </c>
      <c r="B193" s="3">
        <v>8032633903590</v>
      </c>
      <c r="C193" s="3">
        <v>10472950473194</v>
      </c>
      <c r="D193" s="3">
        <v>12162799294181</v>
      </c>
      <c r="E193" s="3">
        <v>6761335228662</v>
      </c>
    </row>
    <row r="194" spans="1:9" x14ac:dyDescent="0.25">
      <c r="A194" t="s">
        <v>206</v>
      </c>
      <c r="B194" s="3">
        <v>-7232609876430</v>
      </c>
      <c r="C194" s="3">
        <v>-9665639945732</v>
      </c>
      <c r="D194" s="3">
        <v>-9593361586761</v>
      </c>
      <c r="E194" s="3">
        <v>-8288436374137</v>
      </c>
    </row>
    <row r="195" spans="1:9" x14ac:dyDescent="0.25">
      <c r="A195" t="s">
        <v>207</v>
      </c>
      <c r="B195" s="3">
        <v>0</v>
      </c>
      <c r="C195" s="3">
        <v>0</v>
      </c>
      <c r="D195" s="3">
        <v>0</v>
      </c>
      <c r="E195" s="3">
        <v>0</v>
      </c>
    </row>
    <row r="196" spans="1:9" x14ac:dyDescent="0.25">
      <c r="A196" t="s">
        <v>208</v>
      </c>
      <c r="B196" s="3">
        <v>0</v>
      </c>
      <c r="C196" s="3">
        <v>0</v>
      </c>
      <c r="D196" s="3">
        <v>0</v>
      </c>
      <c r="E196" s="3">
        <v>0</v>
      </c>
    </row>
    <row r="197" spans="1:9" x14ac:dyDescent="0.25">
      <c r="A197" t="s">
        <v>209</v>
      </c>
      <c r="B197" s="3">
        <v>0</v>
      </c>
      <c r="C197" s="3">
        <v>0</v>
      </c>
      <c r="D197" s="3">
        <v>0</v>
      </c>
      <c r="E197" s="3">
        <v>0</v>
      </c>
    </row>
    <row r="198" spans="1:9" x14ac:dyDescent="0.25">
      <c r="A198" t="s">
        <v>210</v>
      </c>
      <c r="B198" s="3">
        <v>-543108881500</v>
      </c>
      <c r="C198" s="3">
        <v>1497547500</v>
      </c>
      <c r="D198" s="3">
        <v>0</v>
      </c>
      <c r="E198" s="3">
        <v>0</v>
      </c>
    </row>
    <row r="199" spans="1:9" x14ac:dyDescent="0.25">
      <c r="A199" t="s">
        <v>211</v>
      </c>
      <c r="B199" s="3">
        <v>0</v>
      </c>
      <c r="C199" s="3">
        <v>0</v>
      </c>
      <c r="D199" s="3">
        <v>0</v>
      </c>
      <c r="E199" s="3">
        <v>0</v>
      </c>
    </row>
    <row r="200" spans="1:9" x14ac:dyDescent="0.25">
      <c r="A200" t="s">
        <v>212</v>
      </c>
      <c r="B200" s="3">
        <v>0</v>
      </c>
      <c r="C200" s="3">
        <v>0</v>
      </c>
      <c r="D200" s="3">
        <v>0</v>
      </c>
      <c r="E200" s="3">
        <v>0</v>
      </c>
    </row>
    <row r="201" spans="1:9" x14ac:dyDescent="0.25">
      <c r="A201" t="s">
        <v>213</v>
      </c>
      <c r="B201" s="3">
        <v>256915145660</v>
      </c>
      <c r="C201" s="3">
        <v>-938313287658</v>
      </c>
      <c r="D201" s="3">
        <v>2569437707420</v>
      </c>
      <c r="E201" s="3">
        <v>-1527101145475</v>
      </c>
    </row>
    <row r="202" spans="1:9" x14ac:dyDescent="0.25">
      <c r="A202" t="s">
        <v>214</v>
      </c>
      <c r="B202" s="3">
        <v>-291706948290</v>
      </c>
      <c r="C202" s="3">
        <v>-1619211391791</v>
      </c>
      <c r="D202" s="3">
        <v>2801454280247</v>
      </c>
      <c r="E202" s="3">
        <v>-2874893537056</v>
      </c>
    </row>
    <row r="203" spans="1:9" x14ac:dyDescent="0.25">
      <c r="A203" t="s">
        <v>215</v>
      </c>
      <c r="B203" s="3">
        <v>5098305305035</v>
      </c>
      <c r="C203" s="3">
        <v>4915033484217</v>
      </c>
      <c r="D203" s="3">
        <v>3168319367301</v>
      </c>
      <c r="E203" s="3">
        <v>5364049804580</v>
      </c>
    </row>
    <row r="204" spans="1:9" x14ac:dyDescent="0.25">
      <c r="A204" t="s">
        <v>216</v>
      </c>
      <c r="B204" s="3">
        <v>108435127472</v>
      </c>
      <c r="C204" s="3">
        <v>-127502725125</v>
      </c>
      <c r="D204" s="3">
        <v>106357212100</v>
      </c>
      <c r="E204" s="3">
        <v>-29871284625</v>
      </c>
    </row>
    <row r="205" spans="1:9" x14ac:dyDescent="0.25">
      <c r="A205" t="s">
        <v>217</v>
      </c>
      <c r="B205" s="3">
        <v>4915033484217</v>
      </c>
      <c r="C205" s="3">
        <v>3168319367301</v>
      </c>
      <c r="D205" s="3">
        <v>6076130859648</v>
      </c>
      <c r="E205" s="3">
        <v>2459284982899</v>
      </c>
    </row>
    <row r="206" spans="1:9" x14ac:dyDescent="0.25">
      <c r="A206" t="s">
        <v>86</v>
      </c>
      <c r="B206" s="3">
        <v>-473966387372</v>
      </c>
      <c r="C206" s="3">
        <v>-2087800430518</v>
      </c>
      <c r="D206" s="3">
        <v>180046984114</v>
      </c>
      <c r="E206" s="3">
        <v>-2045879136782</v>
      </c>
    </row>
    <row r="208" spans="1:9" s="1" customFormat="1" x14ac:dyDescent="0.25">
      <c r="A208" s="1" t="s">
        <v>89</v>
      </c>
      <c r="B208" s="2"/>
      <c r="C208" s="2"/>
      <c r="D208" s="2"/>
      <c r="E208" s="2"/>
      <c r="F208" s="2"/>
      <c r="G208" s="2"/>
      <c r="H208" s="2"/>
      <c r="I208" s="2"/>
    </row>
    <row r="209" spans="1:8" x14ac:dyDescent="0.25">
      <c r="A209" t="s">
        <v>335</v>
      </c>
      <c r="B209" s="3" t="s">
        <v>336</v>
      </c>
      <c r="C209" s="3" t="s">
        <v>337</v>
      </c>
      <c r="D209" s="3" t="s">
        <v>338</v>
      </c>
      <c r="E209" s="3" t="s">
        <v>339</v>
      </c>
      <c r="F209" s="3" t="s">
        <v>340</v>
      </c>
      <c r="G209" s="3" t="s">
        <v>341</v>
      </c>
      <c r="H209" s="3" t="s">
        <v>342</v>
      </c>
    </row>
    <row r="210" spans="1:8" x14ac:dyDescent="0.25">
      <c r="A210">
        <v>2006</v>
      </c>
      <c r="B210" s="3">
        <v>900</v>
      </c>
      <c r="C210" s="4">
        <v>0</v>
      </c>
      <c r="D210" s="4">
        <v>0.98301886792452831</v>
      </c>
      <c r="E210" s="4">
        <v>1.6981132075471698E-2</v>
      </c>
      <c r="F210" s="4">
        <v>1.3754716981132076</v>
      </c>
      <c r="G210" s="4">
        <v>1.3584905660377358</v>
      </c>
      <c r="H210" s="4">
        <v>0.19560269825105761</v>
      </c>
    </row>
    <row r="211" spans="1:8" x14ac:dyDescent="0.25">
      <c r="A211">
        <v>2007</v>
      </c>
      <c r="B211" s="3">
        <v>2900</v>
      </c>
      <c r="C211" s="4">
        <v>0</v>
      </c>
      <c r="D211" s="4">
        <v>0.9768</v>
      </c>
      <c r="E211" s="4">
        <v>2.3199999999999998E-2</v>
      </c>
      <c r="F211" s="4">
        <v>0.35120000000000001</v>
      </c>
      <c r="G211" s="4">
        <v>0.32800000000000001</v>
      </c>
      <c r="H211" s="4">
        <v>0.52758368173476933</v>
      </c>
    </row>
    <row r="212" spans="1:8" x14ac:dyDescent="0.25">
      <c r="A212">
        <v>2008</v>
      </c>
      <c r="B212" s="3">
        <v>3900</v>
      </c>
      <c r="C212" s="4">
        <v>0</v>
      </c>
      <c r="D212" s="4">
        <v>0.97636363636363632</v>
      </c>
      <c r="E212" s="4">
        <v>2.3636363636363636E-2</v>
      </c>
      <c r="F212" s="4">
        <v>-0.47333333333333333</v>
      </c>
      <c r="G212" s="4">
        <v>-0.49696969696969695</v>
      </c>
      <c r="H212" s="4">
        <v>0.54680759687070046</v>
      </c>
    </row>
    <row r="213" spans="1:8" x14ac:dyDescent="0.25">
      <c r="A213">
        <v>2009</v>
      </c>
      <c r="B213" s="3">
        <v>2000</v>
      </c>
      <c r="C213" s="4">
        <v>1</v>
      </c>
      <c r="D213" s="4">
        <v>0.97633136094674555</v>
      </c>
      <c r="E213" s="4">
        <v>2.3668639053254437E-2</v>
      </c>
      <c r="F213" s="4">
        <v>-8.8757396449704137E-2</v>
      </c>
      <c r="G213" s="4">
        <v>-0.11242603550295859</v>
      </c>
      <c r="H213" s="4">
        <v>0.29570329823899733</v>
      </c>
    </row>
    <row r="214" spans="1:8" x14ac:dyDescent="0.25">
      <c r="A214">
        <v>2010</v>
      </c>
      <c r="B214" s="3">
        <v>5000</v>
      </c>
      <c r="C214" s="4">
        <v>0</v>
      </c>
      <c r="D214" s="4">
        <v>0.93630573248407645</v>
      </c>
      <c r="E214" s="4">
        <v>6.3694267515923567E-2</v>
      </c>
      <c r="F214" s="4">
        <v>0.15923566878980891</v>
      </c>
      <c r="G214" s="4">
        <v>9.5541401273885357E-2</v>
      </c>
      <c r="H214" s="4">
        <v>0.48809174218494905</v>
      </c>
    </row>
    <row r="215" spans="1:8" x14ac:dyDescent="0.25">
      <c r="A215">
        <v>2011</v>
      </c>
      <c r="B215" s="3">
        <v>2000</v>
      </c>
      <c r="C215" s="4">
        <v>0.5</v>
      </c>
      <c r="D215" s="4">
        <v>0.97660818713450293</v>
      </c>
      <c r="E215" s="4">
        <v>2.3391812865497075E-2</v>
      </c>
      <c r="F215" s="4">
        <v>3.5087719298245612E-2</v>
      </c>
      <c r="G215" s="4">
        <v>1.1695906432748537E-2</v>
      </c>
      <c r="H215" s="4">
        <v>0.26355792725680421</v>
      </c>
    </row>
    <row r="216" spans="1:8" x14ac:dyDescent="0.25">
      <c r="A216">
        <v>2012</v>
      </c>
      <c r="B216" s="3">
        <v>4000</v>
      </c>
      <c r="C216" s="4">
        <v>0.5</v>
      </c>
      <c r="D216" s="4">
        <v>0.9526627218934911</v>
      </c>
      <c r="E216" s="4">
        <v>4.7337278106508875E-2</v>
      </c>
      <c r="F216" s="4">
        <v>8.8757396449704137E-2</v>
      </c>
      <c r="G216" s="4">
        <v>4.142011834319527E-2</v>
      </c>
      <c r="H216" s="4">
        <v>0.57292355832115116</v>
      </c>
    </row>
    <row r="217" spans="1:8" x14ac:dyDescent="0.25">
      <c r="A217">
        <v>2013</v>
      </c>
      <c r="B217" s="3">
        <v>4600</v>
      </c>
      <c r="C217" s="4">
        <v>0</v>
      </c>
      <c r="D217" s="4">
        <v>0.94712643678160924</v>
      </c>
      <c r="E217" s="4">
        <v>5.2873563218390804E-2</v>
      </c>
      <c r="F217" s="4">
        <v>0.60459770114942524</v>
      </c>
      <c r="G217" s="4">
        <v>0.55172413793103448</v>
      </c>
      <c r="H217" s="4">
        <v>0.58675697168660779</v>
      </c>
    </row>
    <row r="218" spans="1:8" x14ac:dyDescent="0.25">
      <c r="A218">
        <v>2014</v>
      </c>
      <c r="B218" s="3">
        <v>4000</v>
      </c>
      <c r="C218" s="4">
        <v>0.2</v>
      </c>
      <c r="D218" s="4">
        <v>0.97037037037037033</v>
      </c>
      <c r="E218" s="4">
        <v>2.9629629629629631E-2</v>
      </c>
      <c r="F218" s="4">
        <v>-0.26296296296296295</v>
      </c>
      <c r="G218" s="4">
        <v>-0.29259259259259257</v>
      </c>
      <c r="H218" s="4">
        <v>0.6591862217157366</v>
      </c>
    </row>
    <row r="219" spans="1:8" x14ac:dyDescent="0.25">
      <c r="A219">
        <v>2015</v>
      </c>
      <c r="B219" s="3">
        <v>6000</v>
      </c>
      <c r="C219" s="4">
        <v>0.2</v>
      </c>
      <c r="D219" s="4">
        <v>0.9375</v>
      </c>
      <c r="E219" s="4">
        <v>6.25E-2</v>
      </c>
      <c r="F219" s="4">
        <v>0.39583333333333331</v>
      </c>
      <c r="G219" s="4">
        <v>0.33333333333333331</v>
      </c>
      <c r="H219" s="4">
        <v>0.92634207247464406</v>
      </c>
    </row>
    <row r="220" spans="1:8" x14ac:dyDescent="0.25">
      <c r="A220">
        <v>2016</v>
      </c>
      <c r="B220" s="3">
        <v>6000</v>
      </c>
      <c r="C220" s="4">
        <v>0.2</v>
      </c>
      <c r="D220" s="4">
        <v>0.95238095238095233</v>
      </c>
      <c r="E220" s="4">
        <v>4.7619047619047616E-2</v>
      </c>
      <c r="F220" s="4">
        <v>4.4444444444444446E-2</v>
      </c>
      <c r="G220" s="4">
        <v>-3.1746031746031746E-3</v>
      </c>
      <c r="H220" s="4">
        <v>0.93136378971969813</v>
      </c>
    </row>
    <row r="221" spans="1:8" x14ac:dyDescent="0.25">
      <c r="A221">
        <v>2017</v>
      </c>
      <c r="B221" s="3">
        <v>5500</v>
      </c>
      <c r="C221" s="4">
        <v>0</v>
      </c>
      <c r="D221" s="4">
        <v>0.95659037095501187</v>
      </c>
      <c r="E221" s="4">
        <v>4.3409629044988164E-2</v>
      </c>
      <c r="F221" s="4">
        <v>0.68981846882399367</v>
      </c>
      <c r="G221" s="4">
        <v>0.64640883977900554</v>
      </c>
      <c r="H221" s="4">
        <v>0.77528083369093193</v>
      </c>
    </row>
    <row r="222" spans="1:8" x14ac:dyDescent="0.25">
      <c r="A222">
        <v>2018</v>
      </c>
      <c r="B222" s="3">
        <v>4500</v>
      </c>
      <c r="C222" s="4">
        <v>0.2</v>
      </c>
      <c r="D222" s="4">
        <v>0.97872340425531912</v>
      </c>
      <c r="E222" s="4">
        <v>2.1276595744680851E-2</v>
      </c>
      <c r="F222" s="4">
        <v>-0.41134751773049644</v>
      </c>
      <c r="G222" s="4">
        <v>-0.43262411347517732</v>
      </c>
      <c r="H222" s="4">
        <v>0.76622046538519706</v>
      </c>
    </row>
    <row r="223" spans="1:8" x14ac:dyDescent="0.25">
      <c r="A223">
        <v>2019</v>
      </c>
      <c r="B223" s="3">
        <v>4500</v>
      </c>
      <c r="C223" s="4">
        <v>0</v>
      </c>
      <c r="D223" s="4">
        <v>0.96370967741935487</v>
      </c>
      <c r="E223" s="4">
        <v>3.6290322580645164E-2</v>
      </c>
      <c r="F223" s="4">
        <v>-2.4193548387096774E-2</v>
      </c>
      <c r="G223" s="4">
        <v>-6.0483870967741937E-2</v>
      </c>
      <c r="H223" s="4">
        <v>0.74057929533713029</v>
      </c>
    </row>
    <row r="224" spans="1:8" x14ac:dyDescent="0.25">
      <c r="A224">
        <v>2020</v>
      </c>
      <c r="B224" s="3">
        <v>1500</v>
      </c>
      <c r="C224" s="4">
        <v>0</v>
      </c>
      <c r="D224" s="4">
        <v>0.98727735368956748</v>
      </c>
      <c r="E224" s="4">
        <v>1.2722646310432569E-2</v>
      </c>
      <c r="F224" s="4">
        <v>-3.64715860899067E-2</v>
      </c>
      <c r="G224" s="4">
        <v>-4.9194232400339273E-2</v>
      </c>
      <c r="H224" s="4">
        <v>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T73"/>
  <sheetViews>
    <sheetView showGridLines="0" topLeftCell="C1" zoomScaleNormal="100" workbookViewId="0">
      <selection activeCell="O4" sqref="O4"/>
    </sheetView>
  </sheetViews>
  <sheetFormatPr defaultColWidth="14.28515625" defaultRowHeight="15" x14ac:dyDescent="0.25"/>
  <cols>
    <col min="1" max="2" width="0" style="57" hidden="1" customWidth="1"/>
    <col min="3" max="3" width="3.42578125" style="58" customWidth="1"/>
    <col min="4" max="4" width="31" style="57" bestFit="1" customWidth="1"/>
    <col min="5" max="5" width="21.7109375" style="61" bestFit="1" customWidth="1"/>
    <col min="6" max="6" width="6.28515625" style="62" customWidth="1"/>
    <col min="7" max="7" width="11.28515625" style="57" customWidth="1"/>
    <col min="8" max="8" width="9.42578125" style="57" customWidth="1"/>
    <col min="9" max="9" width="10.140625" style="57" customWidth="1"/>
    <col min="10" max="10" width="11" style="57" customWidth="1"/>
    <col min="11" max="11" width="11.28515625" style="57" customWidth="1"/>
    <col min="12" max="12" width="10.28515625" style="57" customWidth="1"/>
    <col min="13" max="13" width="8.5703125" style="57" customWidth="1"/>
    <col min="14" max="14" width="11.5703125" style="57" customWidth="1"/>
    <col min="15" max="16384" width="14.28515625" style="57"/>
  </cols>
  <sheetData>
    <row r="1" spans="1:18" ht="31.5" x14ac:dyDescent="0.5">
      <c r="D1" s="93" t="s">
        <v>343</v>
      </c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59"/>
    </row>
    <row r="3" spans="1:18" x14ac:dyDescent="0.25">
      <c r="D3" s="60" t="s">
        <v>159</v>
      </c>
      <c r="I3" s="63" t="s">
        <v>90</v>
      </c>
      <c r="J3" s="64"/>
      <c r="K3" s="65" t="s">
        <v>162</v>
      </c>
    </row>
    <row r="4" spans="1:18" x14ac:dyDescent="0.25">
      <c r="I4" s="66" t="s">
        <v>91</v>
      </c>
      <c r="J4" s="67"/>
      <c r="K4" s="68">
        <v>2</v>
      </c>
    </row>
    <row r="5" spans="1:18" ht="18.75" x14ac:dyDescent="0.3">
      <c r="D5" s="69" t="s">
        <v>160</v>
      </c>
      <c r="I5" s="70" t="s">
        <v>92</v>
      </c>
      <c r="J5" s="71"/>
      <c r="K5" s="72">
        <v>2020</v>
      </c>
    </row>
    <row r="7" spans="1:18" x14ac:dyDescent="0.25">
      <c r="G7" s="89" t="s">
        <v>4</v>
      </c>
      <c r="H7" s="90"/>
      <c r="I7" s="90"/>
      <c r="J7" s="90"/>
      <c r="K7" s="90"/>
      <c r="L7" s="90"/>
      <c r="M7" s="90"/>
      <c r="N7" s="91"/>
    </row>
    <row r="8" spans="1:18" ht="28.15" customHeight="1" x14ac:dyDescent="0.25">
      <c r="E8" s="73"/>
      <c r="F8" s="74"/>
      <c r="G8" s="92" t="s">
        <v>5</v>
      </c>
      <c r="H8" s="92"/>
      <c r="I8" s="92" t="s">
        <v>6</v>
      </c>
      <c r="J8" s="92"/>
      <c r="K8" s="92" t="s">
        <v>7</v>
      </c>
      <c r="L8" s="92"/>
      <c r="M8" s="92" t="s">
        <v>18</v>
      </c>
      <c r="N8" s="92"/>
    </row>
    <row r="9" spans="1:18" x14ac:dyDescent="0.25">
      <c r="A9" s="57" t="s">
        <v>37</v>
      </c>
      <c r="B9" s="75" t="s">
        <v>124</v>
      </c>
      <c r="D9" s="76" t="s">
        <v>57</v>
      </c>
      <c r="E9" s="77">
        <f>VLOOKUP($A9,DATA!$A:$G,5,0)</f>
        <v>24808144357949</v>
      </c>
      <c r="F9" s="78"/>
      <c r="G9" s="94">
        <f>IFERROR(E9/E10,"Please Enter Values")</f>
        <v>1.4141989647537145</v>
      </c>
      <c r="H9" s="94"/>
      <c r="I9" s="94">
        <f>(IFERROR((E11+E12+E13)/E10,"Please Enter Values"))</f>
        <v>1.3537079589049366</v>
      </c>
      <c r="J9" s="94"/>
      <c r="K9" s="94">
        <f>(IFERROR((E11+E13)/E10,"Please Enter Values"))</f>
        <v>0.19425018861603252</v>
      </c>
      <c r="L9" s="94"/>
      <c r="M9" s="94">
        <f>E14/E15</f>
        <v>10.402011908514474</v>
      </c>
      <c r="N9" s="94"/>
    </row>
    <row r="10" spans="1:18" x14ac:dyDescent="0.25">
      <c r="A10" s="57" t="s">
        <v>44</v>
      </c>
      <c r="B10" s="75" t="s">
        <v>125</v>
      </c>
      <c r="D10" s="76" t="s">
        <v>58</v>
      </c>
      <c r="E10" s="77">
        <f>VLOOKUP($A10,DATA!$A:$G,5,0)</f>
        <v>17542188175954</v>
      </c>
      <c r="F10" s="78"/>
      <c r="G10" s="94"/>
      <c r="H10" s="94"/>
      <c r="I10" s="94"/>
      <c r="J10" s="94"/>
      <c r="K10" s="94"/>
      <c r="L10" s="94"/>
      <c r="M10" s="94"/>
      <c r="N10" s="94"/>
    </row>
    <row r="11" spans="1:18" x14ac:dyDescent="0.25">
      <c r="A11" s="57" t="s">
        <v>38</v>
      </c>
      <c r="B11" s="75" t="s">
        <v>126</v>
      </c>
      <c r="D11" s="76" t="s">
        <v>59</v>
      </c>
      <c r="E11" s="77">
        <f>VLOOKUP($A11,DATA!$A:$G,5,0)</f>
        <v>2413573361917</v>
      </c>
      <c r="F11" s="78"/>
      <c r="G11" s="94"/>
      <c r="H11" s="94"/>
      <c r="I11" s="94"/>
      <c r="J11" s="94"/>
      <c r="K11" s="94"/>
      <c r="L11" s="94"/>
      <c r="M11" s="94"/>
      <c r="N11" s="94"/>
    </row>
    <row r="12" spans="1:18" x14ac:dyDescent="0.25">
      <c r="A12" s="57" t="s">
        <v>40</v>
      </c>
      <c r="B12" s="75" t="s">
        <v>127</v>
      </c>
      <c r="D12" s="76" t="s">
        <v>61</v>
      </c>
      <c r="E12" s="77">
        <f>VLOOKUP($A12,DATA!$A:$G,5,0)</f>
        <v>20339426388480</v>
      </c>
      <c r="F12" s="78"/>
      <c r="G12" s="94"/>
      <c r="H12" s="94"/>
      <c r="I12" s="94"/>
      <c r="J12" s="94"/>
      <c r="K12" s="94"/>
      <c r="L12" s="94"/>
      <c r="M12" s="94"/>
      <c r="N12" s="94"/>
    </row>
    <row r="13" spans="1:18" x14ac:dyDescent="0.25">
      <c r="A13" s="57" t="s">
        <v>39</v>
      </c>
      <c r="B13" s="75" t="s">
        <v>128</v>
      </c>
      <c r="D13" s="76" t="s">
        <v>60</v>
      </c>
      <c r="E13" s="77">
        <f>VLOOKUP($A13,DATA!$A:$G,5,0)</f>
        <v>994000000000</v>
      </c>
      <c r="F13" s="78"/>
      <c r="G13" s="94"/>
      <c r="H13" s="94"/>
      <c r="I13" s="94"/>
      <c r="J13" s="94"/>
      <c r="K13" s="94"/>
      <c r="L13" s="94"/>
      <c r="M13" s="94"/>
      <c r="N13" s="94"/>
    </row>
    <row r="14" spans="1:18" x14ac:dyDescent="0.25">
      <c r="A14" s="57" t="s">
        <v>85</v>
      </c>
      <c r="B14" s="58"/>
      <c r="D14" s="76" t="s">
        <v>3</v>
      </c>
      <c r="E14" s="77">
        <f>VLOOKUP($A14,DATA!$A:$G,5,0)</f>
        <v>1149313933324</v>
      </c>
      <c r="F14" s="78"/>
      <c r="G14" s="94"/>
      <c r="H14" s="94"/>
      <c r="I14" s="94"/>
      <c r="J14" s="94"/>
      <c r="K14" s="94"/>
      <c r="L14" s="94"/>
      <c r="M14" s="94"/>
      <c r="N14" s="94"/>
    </row>
    <row r="15" spans="1:18" x14ac:dyDescent="0.25">
      <c r="A15" s="57" t="s">
        <v>50</v>
      </c>
      <c r="B15" s="58"/>
      <c r="D15" s="76" t="s">
        <v>71</v>
      </c>
      <c r="E15" s="77">
        <f>VLOOKUP($A15,DATA!$A:$G,5,0)</f>
        <v>110489580615</v>
      </c>
      <c r="F15" s="78"/>
      <c r="G15" s="94"/>
      <c r="H15" s="94"/>
      <c r="I15" s="94"/>
      <c r="J15" s="94"/>
      <c r="K15" s="94"/>
      <c r="L15" s="94"/>
      <c r="M15" s="94"/>
      <c r="N15" s="94"/>
    </row>
    <row r="17" spans="1:14" x14ac:dyDescent="0.25">
      <c r="G17" s="95" t="s">
        <v>12</v>
      </c>
      <c r="H17" s="96"/>
      <c r="I17" s="96"/>
      <c r="J17" s="96"/>
      <c r="K17" s="96"/>
      <c r="L17" s="96"/>
      <c r="M17" s="96"/>
      <c r="N17" s="96"/>
    </row>
    <row r="18" spans="1:14" ht="28.9" customHeight="1" x14ac:dyDescent="0.25">
      <c r="E18" s="73"/>
      <c r="F18" s="74"/>
      <c r="G18" s="92" t="s">
        <v>8</v>
      </c>
      <c r="H18" s="92"/>
      <c r="I18" s="92" t="s">
        <v>9</v>
      </c>
      <c r="J18" s="92"/>
      <c r="K18" s="92" t="s">
        <v>10</v>
      </c>
      <c r="L18" s="92"/>
      <c r="M18" s="92" t="s">
        <v>11</v>
      </c>
      <c r="N18" s="92"/>
    </row>
    <row r="19" spans="1:14" x14ac:dyDescent="0.25">
      <c r="A19" s="57" t="s">
        <v>48</v>
      </c>
      <c r="B19" s="75" t="s">
        <v>129</v>
      </c>
      <c r="D19" s="76" t="s">
        <v>62</v>
      </c>
      <c r="E19" s="77">
        <f>VLOOKUP($A19,DATA!$A:$G,5,0)</f>
        <v>4969817152005</v>
      </c>
      <c r="F19" s="78"/>
      <c r="G19" s="99">
        <f>IFERROR(E20/E19,"Please Enter Values")</f>
        <v>-2.1917340833164402E-2</v>
      </c>
      <c r="H19" s="100"/>
      <c r="I19" s="99">
        <f>IFERROR(E21/E19,"Please Enter Values")</f>
        <v>0.12587713209883714</v>
      </c>
      <c r="J19" s="100"/>
      <c r="K19" s="99">
        <f>IFERROR(E22/E19,"Please Enter Values")</f>
        <v>0.20902667461113766</v>
      </c>
      <c r="L19" s="100"/>
      <c r="M19" s="99">
        <f>IFERROR(E23/E19,"Please Enter Values")</f>
        <v>0.213911276024533</v>
      </c>
      <c r="N19" s="100"/>
    </row>
    <row r="20" spans="1:14" x14ac:dyDescent="0.25">
      <c r="A20" s="57" t="s">
        <v>49</v>
      </c>
      <c r="B20" s="75" t="s">
        <v>130</v>
      </c>
      <c r="D20" s="76" t="s">
        <v>63</v>
      </c>
      <c r="E20" s="77">
        <f>VLOOKUP($A20,DATA!$A:$G,5,0)</f>
        <v>-108925176399</v>
      </c>
      <c r="F20" s="78"/>
      <c r="G20" s="101"/>
      <c r="H20" s="102"/>
      <c r="I20" s="101"/>
      <c r="J20" s="102"/>
      <c r="K20" s="101"/>
      <c r="L20" s="102"/>
      <c r="M20" s="101"/>
      <c r="N20" s="102"/>
    </row>
    <row r="21" spans="1:14" x14ac:dyDescent="0.25">
      <c r="A21" s="57" t="s">
        <v>51</v>
      </c>
      <c r="B21" s="75" t="s">
        <v>131</v>
      </c>
      <c r="D21" s="76" t="s">
        <v>64</v>
      </c>
      <c r="E21" s="77">
        <f>VLOOKUP($A21,DATA!$A:$G,5,0)</f>
        <v>625586330150</v>
      </c>
      <c r="F21" s="78"/>
      <c r="G21" s="101"/>
      <c r="H21" s="102"/>
      <c r="I21" s="101"/>
      <c r="J21" s="102"/>
      <c r="K21" s="101"/>
      <c r="L21" s="102"/>
      <c r="M21" s="101"/>
      <c r="N21" s="102"/>
    </row>
    <row r="22" spans="1:14" x14ac:dyDescent="0.25">
      <c r="A22" s="57" t="s">
        <v>52</v>
      </c>
      <c r="B22" s="75" t="s">
        <v>132</v>
      </c>
      <c r="D22" s="76" t="s">
        <v>65</v>
      </c>
      <c r="E22" s="77">
        <f>VLOOKUP($A22,DATA!$A:$G,5,0)</f>
        <v>1038824352709</v>
      </c>
      <c r="F22" s="78"/>
      <c r="G22" s="101"/>
      <c r="H22" s="102"/>
      <c r="I22" s="101"/>
      <c r="J22" s="102"/>
      <c r="K22" s="101"/>
      <c r="L22" s="102"/>
      <c r="M22" s="101"/>
      <c r="N22" s="102"/>
    </row>
    <row r="23" spans="1:14" x14ac:dyDescent="0.25">
      <c r="A23" s="57" t="s">
        <v>53</v>
      </c>
      <c r="B23" s="75" t="s">
        <v>133</v>
      </c>
      <c r="D23" s="76" t="s">
        <v>66</v>
      </c>
      <c r="E23" s="77">
        <f>VLOOKUP($A23,DATA!$A:$G,5,0)</f>
        <v>1063099928594</v>
      </c>
      <c r="F23" s="78"/>
      <c r="G23" s="103"/>
      <c r="H23" s="104"/>
      <c r="I23" s="103"/>
      <c r="J23" s="104"/>
      <c r="K23" s="103"/>
      <c r="L23" s="104"/>
      <c r="M23" s="103"/>
      <c r="N23" s="104"/>
    </row>
    <row r="25" spans="1:14" x14ac:dyDescent="0.25">
      <c r="G25" s="95" t="s">
        <v>13</v>
      </c>
      <c r="H25" s="96"/>
      <c r="I25" s="96"/>
      <c r="J25" s="96"/>
      <c r="K25" s="96"/>
      <c r="L25" s="105"/>
    </row>
    <row r="26" spans="1:14" ht="28.9" customHeight="1" x14ac:dyDescent="0.25">
      <c r="E26" s="73"/>
      <c r="F26" s="74"/>
      <c r="G26" s="97" t="s">
        <v>0</v>
      </c>
      <c r="H26" s="98"/>
      <c r="I26" s="97" t="s">
        <v>1</v>
      </c>
      <c r="J26" s="98"/>
      <c r="K26" s="97" t="s">
        <v>2</v>
      </c>
      <c r="L26" s="98"/>
    </row>
    <row r="27" spans="1:14" x14ac:dyDescent="0.25">
      <c r="A27" s="57" t="s">
        <v>53</v>
      </c>
      <c r="B27" s="75" t="s">
        <v>133</v>
      </c>
      <c r="D27" s="76" t="s">
        <v>66</v>
      </c>
      <c r="E27" s="77">
        <f>VLOOKUP($A27,DATA!$A:$G,5,0)</f>
        <v>1063099928594</v>
      </c>
      <c r="F27" s="78"/>
      <c r="G27" s="106">
        <f>IFERROR(E27/E28,"Please Enter Values")</f>
        <v>2.196827460849551E-2</v>
      </c>
      <c r="H27" s="107"/>
      <c r="I27" s="106">
        <f>IFERROR(E27/E29,"Please Enter Values")</f>
        <v>7.0906673243232257E-2</v>
      </c>
      <c r="J27" s="107"/>
      <c r="K27" s="106">
        <f>IFERROR(E27/(E29+E30),"Please Enter Values")</f>
        <v>3.4459930958123421E-2</v>
      </c>
      <c r="L27" s="107"/>
    </row>
    <row r="28" spans="1:14" x14ac:dyDescent="0.25">
      <c r="A28" s="57" t="s">
        <v>42</v>
      </c>
      <c r="B28" s="75" t="s">
        <v>134</v>
      </c>
      <c r="D28" s="76" t="s">
        <v>67</v>
      </c>
      <c r="E28" s="77">
        <f>VLOOKUP($A28,DATA!$A:$G,5,0)</f>
        <v>48392509085938</v>
      </c>
      <c r="F28" s="78"/>
      <c r="G28" s="108"/>
      <c r="H28" s="109"/>
      <c r="I28" s="108"/>
      <c r="J28" s="109"/>
      <c r="K28" s="108"/>
      <c r="L28" s="109"/>
    </row>
    <row r="29" spans="1:14" x14ac:dyDescent="0.25">
      <c r="A29" s="57" t="s">
        <v>46</v>
      </c>
      <c r="B29" s="75" t="s">
        <v>135</v>
      </c>
      <c r="D29" s="76" t="s">
        <v>69</v>
      </c>
      <c r="E29" s="77">
        <f>VLOOKUP($A29,DATA!$A:$G,5,0)</f>
        <v>14992946079239</v>
      </c>
      <c r="F29" s="78"/>
      <c r="G29" s="108"/>
      <c r="H29" s="109"/>
      <c r="I29" s="108"/>
      <c r="J29" s="109"/>
      <c r="K29" s="108"/>
      <c r="L29" s="109"/>
    </row>
    <row r="30" spans="1:14" x14ac:dyDescent="0.25">
      <c r="A30" s="57" t="s">
        <v>45</v>
      </c>
      <c r="B30" s="75" t="s">
        <v>136</v>
      </c>
      <c r="D30" s="76" t="s">
        <v>70</v>
      </c>
      <c r="E30" s="77">
        <f>VLOOKUP($A30,DATA!$A:$G,5,0)</f>
        <v>15857374830745</v>
      </c>
      <c r="F30" s="78"/>
      <c r="G30" s="110"/>
      <c r="H30" s="111"/>
      <c r="I30" s="110"/>
      <c r="J30" s="111"/>
      <c r="K30" s="110"/>
      <c r="L30" s="111"/>
    </row>
    <row r="31" spans="1:14" x14ac:dyDescent="0.25">
      <c r="D31" s="58"/>
      <c r="E31" s="78"/>
      <c r="F31" s="78"/>
      <c r="G31" s="79"/>
      <c r="H31" s="79"/>
      <c r="I31" s="79"/>
      <c r="J31" s="79"/>
      <c r="K31" s="79"/>
      <c r="L31" s="79"/>
    </row>
    <row r="32" spans="1:14" x14ac:dyDescent="0.25">
      <c r="G32" s="95" t="s">
        <v>14</v>
      </c>
      <c r="H32" s="96"/>
      <c r="I32" s="96"/>
      <c r="J32" s="96"/>
      <c r="K32" s="96"/>
      <c r="L32" s="96"/>
      <c r="M32" s="96"/>
      <c r="N32" s="96"/>
    </row>
    <row r="33" spans="1:18" ht="29.45" customHeight="1" x14ac:dyDescent="0.25">
      <c r="E33" s="73"/>
      <c r="F33" s="74"/>
      <c r="G33" s="92" t="s">
        <v>15</v>
      </c>
      <c r="H33" s="92"/>
      <c r="I33" s="92" t="s">
        <v>16</v>
      </c>
      <c r="J33" s="92"/>
      <c r="K33" s="92" t="s">
        <v>17</v>
      </c>
      <c r="L33" s="92"/>
      <c r="M33" s="92" t="s">
        <v>19</v>
      </c>
      <c r="N33" s="92"/>
    </row>
    <row r="34" spans="1:18" x14ac:dyDescent="0.25">
      <c r="A34" s="57" t="s">
        <v>43</v>
      </c>
      <c r="B34" s="75" t="s">
        <v>137</v>
      </c>
      <c r="D34" s="76" t="s">
        <v>68</v>
      </c>
      <c r="E34" s="77">
        <f>VLOOKUP($A34,DATA!$A:$G,5,0)</f>
        <v>33399563006699</v>
      </c>
      <c r="F34" s="78"/>
      <c r="G34" s="112">
        <f>IFERROR(E34/E35,"Please Enter Values")</f>
        <v>0.69018043572376608</v>
      </c>
      <c r="H34" s="112"/>
      <c r="I34" s="112">
        <f>IFERROR(E34/E36,"Please Enter Values")</f>
        <v>2.2276851280715251</v>
      </c>
      <c r="J34" s="112"/>
      <c r="K34" s="112">
        <f>IFERROR(E37/(E38+E36),"Please Enter Values")</f>
        <v>0.98235159255294591</v>
      </c>
      <c r="L34" s="112"/>
      <c r="M34" s="113">
        <f>IFERROR(E40/E37,"Please Enter Values")</f>
        <v>-0.12667397456175461</v>
      </c>
      <c r="N34" s="113"/>
    </row>
    <row r="35" spans="1:18" x14ac:dyDescent="0.25">
      <c r="A35" s="57" t="s">
        <v>42</v>
      </c>
      <c r="B35" s="75" t="s">
        <v>134</v>
      </c>
      <c r="D35" s="76" t="s">
        <v>67</v>
      </c>
      <c r="E35" s="77">
        <f>VLOOKUP($A35,DATA!$A:$G,5,0)</f>
        <v>48392509085938</v>
      </c>
      <c r="F35" s="78"/>
      <c r="G35" s="112"/>
      <c r="H35" s="112"/>
      <c r="I35" s="112"/>
      <c r="J35" s="112"/>
      <c r="K35" s="112"/>
      <c r="L35" s="112"/>
      <c r="M35" s="113"/>
      <c r="N35" s="113"/>
    </row>
    <row r="36" spans="1:18" x14ac:dyDescent="0.25">
      <c r="A36" s="57" t="s">
        <v>46</v>
      </c>
      <c r="B36" s="75" t="s">
        <v>135</v>
      </c>
      <c r="D36" s="76" t="s">
        <v>69</v>
      </c>
      <c r="E36" s="77">
        <f>VLOOKUP($A36,DATA!$A:$G,5,0)</f>
        <v>14992946079239</v>
      </c>
      <c r="F36" s="78"/>
      <c r="G36" s="112"/>
      <c r="H36" s="112"/>
      <c r="I36" s="112"/>
      <c r="J36" s="112"/>
      <c r="K36" s="112"/>
      <c r="L36" s="112"/>
      <c r="M36" s="113"/>
      <c r="N36" s="113"/>
    </row>
    <row r="37" spans="1:18" x14ac:dyDescent="0.25">
      <c r="A37" s="57" t="s">
        <v>45</v>
      </c>
      <c r="B37" s="75" t="s">
        <v>138</v>
      </c>
      <c r="D37" s="76" t="s">
        <v>70</v>
      </c>
      <c r="E37" s="77">
        <f>VLOOKUP($A37,DATA!$A:$G,5,0)</f>
        <v>15857374830745</v>
      </c>
      <c r="F37" s="78"/>
      <c r="G37" s="112"/>
      <c r="H37" s="112"/>
      <c r="I37" s="112"/>
      <c r="J37" s="112"/>
      <c r="K37" s="112"/>
      <c r="L37" s="112"/>
      <c r="M37" s="113"/>
      <c r="N37" s="113"/>
    </row>
    <row r="38" spans="1:18" x14ac:dyDescent="0.25">
      <c r="A38" s="57" t="s">
        <v>85</v>
      </c>
      <c r="B38" s="75" t="s">
        <v>3</v>
      </c>
      <c r="D38" s="76" t="s">
        <v>3</v>
      </c>
      <c r="E38" s="77">
        <f>VLOOKUP($A38,DATA!$A:$G,5,0)</f>
        <v>1149313933324</v>
      </c>
      <c r="F38" s="78"/>
      <c r="G38" s="112"/>
      <c r="H38" s="112"/>
      <c r="I38" s="112"/>
      <c r="J38" s="112"/>
      <c r="K38" s="112"/>
      <c r="L38" s="112"/>
      <c r="M38" s="113"/>
      <c r="N38" s="113"/>
    </row>
    <row r="39" spans="1:18" x14ac:dyDescent="0.25">
      <c r="A39" s="57" t="s">
        <v>50</v>
      </c>
      <c r="B39" s="75" t="s">
        <v>139</v>
      </c>
      <c r="D39" s="76" t="s">
        <v>71</v>
      </c>
      <c r="E39" s="77">
        <f>VLOOKUP($A39,DATA!$A:$G,5,0)</f>
        <v>110489580615</v>
      </c>
      <c r="F39" s="78"/>
      <c r="G39" s="112"/>
      <c r="H39" s="112"/>
      <c r="I39" s="112"/>
      <c r="J39" s="112"/>
      <c r="K39" s="112"/>
      <c r="L39" s="112"/>
      <c r="M39" s="113"/>
      <c r="N39" s="113"/>
    </row>
    <row r="40" spans="1:18" x14ac:dyDescent="0.25">
      <c r="A40" s="57" t="s">
        <v>55</v>
      </c>
      <c r="B40" s="80" t="s">
        <v>140</v>
      </c>
      <c r="D40" s="81" t="s">
        <v>72</v>
      </c>
      <c r="E40" s="77">
        <f>VLOOKUP($A40,DATA!$A:$G,5,0)</f>
        <v>-2008716695926</v>
      </c>
      <c r="F40" s="78"/>
      <c r="G40" s="112"/>
      <c r="H40" s="112"/>
      <c r="I40" s="112"/>
      <c r="J40" s="112"/>
      <c r="K40" s="112"/>
      <c r="L40" s="112"/>
      <c r="M40" s="113"/>
      <c r="N40" s="113"/>
    </row>
    <row r="42" spans="1:18" x14ac:dyDescent="0.25">
      <c r="G42" s="95" t="s">
        <v>21</v>
      </c>
      <c r="H42" s="96"/>
      <c r="I42" s="96"/>
      <c r="J42" s="96"/>
      <c r="K42" s="82"/>
      <c r="L42" s="82"/>
    </row>
    <row r="43" spans="1:18" ht="28.15" customHeight="1" x14ac:dyDescent="0.25">
      <c r="E43" s="73"/>
      <c r="F43" s="74"/>
      <c r="G43" s="92" t="s">
        <v>20</v>
      </c>
      <c r="H43" s="92"/>
      <c r="I43" s="92" t="s">
        <v>22</v>
      </c>
      <c r="J43" s="92"/>
      <c r="K43" s="83"/>
      <c r="L43" s="83"/>
    </row>
    <row r="44" spans="1:18" x14ac:dyDescent="0.25">
      <c r="A44" s="57" t="s">
        <v>47</v>
      </c>
      <c r="B44" s="75" t="s">
        <v>141</v>
      </c>
      <c r="D44" s="76" t="s">
        <v>73</v>
      </c>
      <c r="E44" s="77">
        <f>VLOOKUP($A44,DATA!$A:$G,5,0)</f>
        <v>4969817152005</v>
      </c>
      <c r="F44" s="78"/>
      <c r="G44" s="94">
        <f>IFERROR(E44/E45,"Please Enter Values")</f>
        <v>6.7120989608325639</v>
      </c>
      <c r="H44" s="94"/>
      <c r="I44" s="114">
        <f>IFERROR(E44/E46,"Please Enter Values")</f>
        <v>966138637.63705289</v>
      </c>
      <c r="J44" s="114"/>
      <c r="K44" s="84"/>
      <c r="L44" s="84"/>
    </row>
    <row r="45" spans="1:18" x14ac:dyDescent="0.25">
      <c r="A45" s="57" t="s">
        <v>41</v>
      </c>
      <c r="B45" s="75" t="s">
        <v>142</v>
      </c>
      <c r="D45" s="76" t="s">
        <v>74</v>
      </c>
      <c r="E45" s="77">
        <f>VLOOKUP($A45,DATA!$A:$G,5,0)</f>
        <v>740426680388</v>
      </c>
      <c r="F45" s="78"/>
      <c r="G45" s="94"/>
      <c r="H45" s="94"/>
      <c r="I45" s="114"/>
      <c r="J45" s="114"/>
      <c r="K45" s="84"/>
      <c r="L45" s="84"/>
    </row>
    <row r="46" spans="1:18" x14ac:dyDescent="0.25">
      <c r="B46" s="75" t="s">
        <v>143</v>
      </c>
      <c r="D46" s="76" t="s">
        <v>75</v>
      </c>
      <c r="E46" s="77">
        <v>5144</v>
      </c>
      <c r="F46" s="78"/>
      <c r="G46" s="94"/>
      <c r="H46" s="94"/>
      <c r="I46" s="114"/>
      <c r="J46" s="114"/>
      <c r="K46" s="84"/>
      <c r="L46" s="84"/>
    </row>
    <row r="47" spans="1:18" x14ac:dyDescent="0.25">
      <c r="D47" s="58"/>
      <c r="E47" s="78"/>
      <c r="F47" s="78"/>
      <c r="G47" s="79"/>
      <c r="H47" s="79"/>
      <c r="I47" s="79"/>
      <c r="J47" s="79"/>
      <c r="K47" s="84"/>
      <c r="L47" s="84"/>
    </row>
    <row r="48" spans="1:18" x14ac:dyDescent="0.25">
      <c r="G48" s="95" t="s">
        <v>93</v>
      </c>
      <c r="H48" s="96"/>
      <c r="I48" s="96"/>
      <c r="J48" s="96"/>
      <c r="K48" s="96"/>
      <c r="L48" s="96"/>
      <c r="M48" s="96"/>
      <c r="N48" s="96"/>
      <c r="O48" s="96"/>
      <c r="P48" s="96"/>
      <c r="Q48" s="96"/>
      <c r="R48" s="96"/>
    </row>
    <row r="49" spans="1:20" ht="30" customHeight="1" x14ac:dyDescent="0.25">
      <c r="E49" s="73"/>
      <c r="F49" s="74"/>
      <c r="G49" s="92" t="s">
        <v>23</v>
      </c>
      <c r="H49" s="92"/>
      <c r="I49" s="92" t="s">
        <v>24</v>
      </c>
      <c r="J49" s="92"/>
      <c r="K49" s="92" t="s">
        <v>25</v>
      </c>
      <c r="L49" s="92"/>
      <c r="M49" s="92" t="s">
        <v>26</v>
      </c>
      <c r="N49" s="92"/>
      <c r="O49" s="92" t="s">
        <v>27</v>
      </c>
      <c r="P49" s="92"/>
      <c r="Q49" s="92" t="s">
        <v>28</v>
      </c>
      <c r="R49" s="92"/>
    </row>
    <row r="50" spans="1:20" x14ac:dyDescent="0.25">
      <c r="A50" s="57" t="s">
        <v>55</v>
      </c>
      <c r="B50" s="75" t="s">
        <v>140</v>
      </c>
      <c r="D50" s="76" t="s">
        <v>72</v>
      </c>
      <c r="E50" s="77">
        <f>VLOOKUP($A50,DATA!$A:$G,5,0)</f>
        <v>-2008716695926</v>
      </c>
      <c r="F50" s="78"/>
      <c r="G50" s="94">
        <f>IFERROR(E50/E51,"Please Enter Values")</f>
        <v>-0.40418321931936924</v>
      </c>
      <c r="H50" s="94"/>
      <c r="I50" s="94">
        <f>IFERROR(E52/E50,"Please Enter Values")</f>
        <v>1.0185005884261187</v>
      </c>
      <c r="J50" s="94"/>
      <c r="K50" s="94">
        <f>IFERROR(E50/E53,"Please Enter Values")</f>
        <v>-0.11450776127686588</v>
      </c>
      <c r="L50" s="94"/>
      <c r="M50" s="94">
        <f>IFERROR(E50/E54,"Please Enter Values")</f>
        <v>-54.052334821319626</v>
      </c>
      <c r="N50" s="94"/>
      <c r="O50" s="94">
        <f>IFERROR(E50/E55,"Please Enter Values")</f>
        <v>-2.5564066475611122</v>
      </c>
      <c r="P50" s="94"/>
      <c r="Q50" s="112">
        <f>IFERROR(E56/E57,"Please Enter Values")</f>
        <v>0.34014010937140826</v>
      </c>
      <c r="R50" s="112"/>
    </row>
    <row r="51" spans="1:20" x14ac:dyDescent="0.25">
      <c r="A51" s="57" t="s">
        <v>47</v>
      </c>
      <c r="B51" s="75" t="s">
        <v>144</v>
      </c>
      <c r="D51" s="76" t="s">
        <v>73</v>
      </c>
      <c r="E51" s="77">
        <f>VLOOKUP($A51,DATA!$A:$G,5,0)</f>
        <v>4969817152005</v>
      </c>
      <c r="F51" s="78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112"/>
      <c r="R51" s="112"/>
    </row>
    <row r="52" spans="1:20" x14ac:dyDescent="0.25">
      <c r="A52" s="57" t="s">
        <v>86</v>
      </c>
      <c r="B52" s="75" t="s">
        <v>145</v>
      </c>
      <c r="D52" s="76" t="s">
        <v>76</v>
      </c>
      <c r="E52" s="77">
        <f>VLOOKUP($A52,DATA!$A:$G,5,0)</f>
        <v>-2045879136782</v>
      </c>
      <c r="F52" s="78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112"/>
      <c r="R52" s="112"/>
    </row>
    <row r="53" spans="1:20" x14ac:dyDescent="0.25">
      <c r="A53" s="57" t="s">
        <v>44</v>
      </c>
      <c r="B53" s="75" t="s">
        <v>146</v>
      </c>
      <c r="D53" s="76" t="s">
        <v>58</v>
      </c>
      <c r="E53" s="77">
        <f>VLOOKUP($A53,DATA!$A:$G,5,0)</f>
        <v>17542188175954</v>
      </c>
      <c r="F53" s="78"/>
      <c r="G53" s="94"/>
      <c r="H53" s="94"/>
      <c r="I53" s="94"/>
      <c r="J53" s="94"/>
      <c r="K53" s="94"/>
      <c r="L53" s="94"/>
      <c r="M53" s="94"/>
      <c r="N53" s="94"/>
      <c r="O53" s="94"/>
      <c r="P53" s="94"/>
      <c r="Q53" s="112"/>
      <c r="R53" s="112"/>
    </row>
    <row r="54" spans="1:20" x14ac:dyDescent="0.25">
      <c r="A54" s="57" t="s">
        <v>56</v>
      </c>
      <c r="B54" s="75" t="s">
        <v>147</v>
      </c>
      <c r="D54" s="76" t="s">
        <v>77</v>
      </c>
      <c r="E54" s="77">
        <f>-VLOOKUP($A54,DATA!$A:$G,5,0)</f>
        <v>37162440856</v>
      </c>
      <c r="F54" s="78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112"/>
      <c r="R54" s="112"/>
    </row>
    <row r="55" spans="1:20" x14ac:dyDescent="0.25">
      <c r="B55" s="75" t="s">
        <v>148</v>
      </c>
      <c r="D55" s="76" t="s">
        <v>78</v>
      </c>
      <c r="E55" s="77">
        <f>DATA!B224*E62</f>
        <v>785757891000</v>
      </c>
      <c r="F55" s="78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112"/>
      <c r="R55" s="112"/>
    </row>
    <row r="56" spans="1:20" x14ac:dyDescent="0.25">
      <c r="B56" s="75" t="s">
        <v>149</v>
      </c>
      <c r="D56" s="76" t="s">
        <v>79</v>
      </c>
      <c r="E56" s="77">
        <v>1500</v>
      </c>
      <c r="F56" s="78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112"/>
      <c r="R56" s="112"/>
    </row>
    <row r="57" spans="1:20" x14ac:dyDescent="0.25">
      <c r="B57" s="75" t="s">
        <v>150</v>
      </c>
      <c r="D57" s="76" t="s">
        <v>80</v>
      </c>
      <c r="E57" s="77">
        <v>4409.9474265827002</v>
      </c>
      <c r="F57" s="78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112"/>
      <c r="R57" s="112"/>
    </row>
    <row r="59" spans="1:20" x14ac:dyDescent="0.25">
      <c r="G59" s="95" t="s">
        <v>35</v>
      </c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82"/>
      <c r="T59" s="82"/>
    </row>
    <row r="60" spans="1:20" ht="28.9" customHeight="1" x14ac:dyDescent="0.25">
      <c r="E60" s="73"/>
      <c r="F60" s="74"/>
      <c r="G60" s="92" t="s">
        <v>29</v>
      </c>
      <c r="H60" s="92"/>
      <c r="I60" s="97" t="s">
        <v>30</v>
      </c>
      <c r="J60" s="98"/>
      <c r="K60" s="92" t="s">
        <v>31</v>
      </c>
      <c r="L60" s="92"/>
      <c r="M60" s="92" t="s">
        <v>32</v>
      </c>
      <c r="N60" s="92"/>
      <c r="O60" s="92" t="s">
        <v>33</v>
      </c>
      <c r="P60" s="92"/>
      <c r="Q60" s="92" t="s">
        <v>34</v>
      </c>
      <c r="R60" s="92"/>
      <c r="S60" s="83"/>
      <c r="T60" s="83"/>
    </row>
    <row r="61" spans="1:20" x14ac:dyDescent="0.25">
      <c r="B61" s="75" t="s">
        <v>151</v>
      </c>
      <c r="D61" s="76" t="s">
        <v>81</v>
      </c>
      <c r="E61" s="77">
        <v>100000</v>
      </c>
      <c r="F61" s="78"/>
      <c r="G61" s="94">
        <f>IFERROR(E61/(E63/E62),"Please Enter Values")</f>
        <v>3.493900339742892</v>
      </c>
      <c r="H61" s="94"/>
      <c r="I61" s="94">
        <f>IFERROR(E61/(E64/E62),"Please Enter Values")</f>
        <v>-26.078271518449007</v>
      </c>
      <c r="J61" s="94"/>
      <c r="K61" s="94">
        <f>IFERROR(E61/(E65/E62),"Please Enter Values")</f>
        <v>49.274633542004032</v>
      </c>
      <c r="L61" s="94"/>
      <c r="M61" s="115">
        <f>IFERROR(K61/(E66*100),"Please Enter Values")</f>
        <v>0.44075907632606737</v>
      </c>
      <c r="N61" s="115"/>
      <c r="O61" s="94">
        <f>IFERROR(E61/(E67/E62),"Please Enter Values")</f>
        <v>10.540399736611334</v>
      </c>
      <c r="P61" s="94"/>
      <c r="Q61" s="112">
        <f>IFERROR((E68/E62)/E61,"Please Enter Values")</f>
        <v>1.4999999999999999E-2</v>
      </c>
      <c r="R61" s="112"/>
      <c r="S61" s="84"/>
      <c r="T61" s="84"/>
    </row>
    <row r="62" spans="1:20" x14ac:dyDescent="0.25">
      <c r="B62" s="75" t="s">
        <v>152</v>
      </c>
      <c r="D62" s="76" t="s">
        <v>82</v>
      </c>
      <c r="E62" s="77">
        <v>523838594</v>
      </c>
      <c r="F62" s="78"/>
      <c r="G62" s="94"/>
      <c r="H62" s="94"/>
      <c r="I62" s="94"/>
      <c r="J62" s="94"/>
      <c r="K62" s="94"/>
      <c r="L62" s="94"/>
      <c r="M62" s="115"/>
      <c r="N62" s="115"/>
      <c r="O62" s="94"/>
      <c r="P62" s="94"/>
      <c r="Q62" s="112"/>
      <c r="R62" s="112"/>
      <c r="S62" s="84"/>
      <c r="T62" s="84"/>
    </row>
    <row r="63" spans="1:20" x14ac:dyDescent="0.25">
      <c r="A63" s="57" t="s">
        <v>46</v>
      </c>
      <c r="B63" s="75" t="s">
        <v>153</v>
      </c>
      <c r="D63" s="76" t="s">
        <v>69</v>
      </c>
      <c r="E63" s="77">
        <f>VLOOKUP($A63,DATA!$A:$G,5,0)</f>
        <v>14992946079239</v>
      </c>
      <c r="F63" s="78"/>
      <c r="G63" s="94"/>
      <c r="H63" s="94"/>
      <c r="I63" s="94"/>
      <c r="J63" s="94"/>
      <c r="K63" s="94"/>
      <c r="L63" s="94"/>
      <c r="M63" s="115"/>
      <c r="N63" s="115"/>
      <c r="O63" s="94"/>
      <c r="P63" s="94"/>
      <c r="Q63" s="112"/>
      <c r="R63" s="112"/>
      <c r="S63" s="84"/>
      <c r="T63" s="84"/>
    </row>
    <row r="64" spans="1:20" x14ac:dyDescent="0.25">
      <c r="A64" s="57" t="s">
        <v>55</v>
      </c>
      <c r="B64" s="75" t="s">
        <v>140</v>
      </c>
      <c r="D64" s="76" t="s">
        <v>72</v>
      </c>
      <c r="E64" s="77">
        <f>VLOOKUP($A64,DATA!$A:$G,5,0)</f>
        <v>-2008716695926</v>
      </c>
      <c r="F64" s="78"/>
      <c r="G64" s="94"/>
      <c r="H64" s="94"/>
      <c r="I64" s="94"/>
      <c r="J64" s="94"/>
      <c r="K64" s="94"/>
      <c r="L64" s="94"/>
      <c r="M64" s="115"/>
      <c r="N64" s="115"/>
      <c r="O64" s="94"/>
      <c r="P64" s="94"/>
      <c r="Q64" s="112"/>
      <c r="R64" s="112"/>
      <c r="S64" s="84"/>
      <c r="T64" s="84"/>
    </row>
    <row r="65" spans="1:20" x14ac:dyDescent="0.25">
      <c r="A65" s="57" t="s">
        <v>53</v>
      </c>
      <c r="B65" s="75" t="s">
        <v>154</v>
      </c>
      <c r="D65" s="76" t="s">
        <v>87</v>
      </c>
      <c r="E65" s="77">
        <f>VLOOKUP($A65,DATA!$A:$G,5,0)</f>
        <v>1063099928594</v>
      </c>
      <c r="F65" s="78"/>
      <c r="G65" s="94"/>
      <c r="H65" s="94"/>
      <c r="I65" s="94"/>
      <c r="J65" s="94"/>
      <c r="K65" s="94"/>
      <c r="L65" s="94"/>
      <c r="M65" s="115"/>
      <c r="N65" s="115"/>
      <c r="O65" s="94"/>
      <c r="P65" s="94"/>
      <c r="Q65" s="112"/>
      <c r="R65" s="112"/>
      <c r="S65" s="84"/>
      <c r="T65" s="84"/>
    </row>
    <row r="66" spans="1:20" x14ac:dyDescent="0.25">
      <c r="B66" s="75" t="s">
        <v>155</v>
      </c>
      <c r="D66" s="76" t="s">
        <v>83</v>
      </c>
      <c r="E66" s="85">
        <v>1.1179493784389218</v>
      </c>
      <c r="F66" s="78"/>
      <c r="G66" s="94"/>
      <c r="H66" s="94"/>
      <c r="I66" s="94"/>
      <c r="J66" s="94"/>
      <c r="K66" s="94"/>
      <c r="L66" s="94"/>
      <c r="M66" s="115"/>
      <c r="N66" s="115"/>
      <c r="O66" s="94"/>
      <c r="P66" s="94"/>
      <c r="Q66" s="112"/>
      <c r="R66" s="112"/>
      <c r="S66" s="84"/>
      <c r="T66" s="84"/>
    </row>
    <row r="67" spans="1:20" x14ac:dyDescent="0.25">
      <c r="A67" s="57" t="s">
        <v>48</v>
      </c>
      <c r="B67" s="75" t="s">
        <v>129</v>
      </c>
      <c r="D67" s="76" t="s">
        <v>62</v>
      </c>
      <c r="E67" s="77">
        <f>VLOOKUP($A67,DATA!$A:$G,5,0)</f>
        <v>4969817152005</v>
      </c>
      <c r="F67" s="78"/>
      <c r="G67" s="94"/>
      <c r="H67" s="94"/>
      <c r="I67" s="94"/>
      <c r="J67" s="94"/>
      <c r="K67" s="94"/>
      <c r="L67" s="94"/>
      <c r="M67" s="115"/>
      <c r="N67" s="115"/>
      <c r="O67" s="94"/>
      <c r="P67" s="94"/>
      <c r="Q67" s="112"/>
      <c r="R67" s="112"/>
      <c r="S67" s="84"/>
      <c r="T67" s="84"/>
    </row>
    <row r="68" spans="1:20" x14ac:dyDescent="0.25">
      <c r="B68" s="75" t="s">
        <v>156</v>
      </c>
      <c r="D68" s="76" t="s">
        <v>84</v>
      </c>
      <c r="E68" s="77">
        <f>(DATA!B224+DATA!C224)*REPORT!E62</f>
        <v>785757891000</v>
      </c>
      <c r="F68" s="78"/>
      <c r="G68" s="94"/>
      <c r="H68" s="94"/>
      <c r="I68" s="94"/>
      <c r="J68" s="94"/>
      <c r="K68" s="94"/>
      <c r="L68" s="94"/>
      <c r="M68" s="115"/>
      <c r="N68" s="115"/>
      <c r="O68" s="94"/>
      <c r="P68" s="94"/>
      <c r="Q68" s="112"/>
      <c r="R68" s="112"/>
      <c r="S68" s="84"/>
      <c r="T68" s="84"/>
    </row>
    <row r="71" spans="1:20" x14ac:dyDescent="0.25">
      <c r="D71" s="86" t="s">
        <v>161</v>
      </c>
    </row>
    <row r="73" spans="1:20" ht="21" x14ac:dyDescent="0.35">
      <c r="D73" s="87" t="s">
        <v>160</v>
      </c>
    </row>
  </sheetData>
  <mergeCells count="66">
    <mergeCell ref="Q61:R68"/>
    <mergeCell ref="G59:R59"/>
    <mergeCell ref="G60:H60"/>
    <mergeCell ref="I60:J60"/>
    <mergeCell ref="K60:L60"/>
    <mergeCell ref="M60:N60"/>
    <mergeCell ref="O60:P60"/>
    <mergeCell ref="Q60:R60"/>
    <mergeCell ref="G61:H68"/>
    <mergeCell ref="I61:J68"/>
    <mergeCell ref="K61:L68"/>
    <mergeCell ref="M61:N68"/>
    <mergeCell ref="O61:P68"/>
    <mergeCell ref="G42:J42"/>
    <mergeCell ref="Q50:R57"/>
    <mergeCell ref="G44:H46"/>
    <mergeCell ref="I44:J46"/>
    <mergeCell ref="G48:R48"/>
    <mergeCell ref="G49:H49"/>
    <mergeCell ref="I49:J49"/>
    <mergeCell ref="K49:L49"/>
    <mergeCell ref="M49:N49"/>
    <mergeCell ref="O49:P49"/>
    <mergeCell ref="Q49:R49"/>
    <mergeCell ref="G50:H57"/>
    <mergeCell ref="I50:J57"/>
    <mergeCell ref="K50:L57"/>
    <mergeCell ref="M50:N57"/>
    <mergeCell ref="O50:P57"/>
    <mergeCell ref="M19:N23"/>
    <mergeCell ref="G25:L25"/>
    <mergeCell ref="G43:H43"/>
    <mergeCell ref="I43:J43"/>
    <mergeCell ref="G27:H30"/>
    <mergeCell ref="I27:J30"/>
    <mergeCell ref="K27:L30"/>
    <mergeCell ref="G32:N32"/>
    <mergeCell ref="G33:H33"/>
    <mergeCell ref="I33:J33"/>
    <mergeCell ref="K33:L33"/>
    <mergeCell ref="M33:N33"/>
    <mergeCell ref="G34:H40"/>
    <mergeCell ref="I34:J40"/>
    <mergeCell ref="K34:L40"/>
    <mergeCell ref="M34:N40"/>
    <mergeCell ref="G26:H26"/>
    <mergeCell ref="I26:J26"/>
    <mergeCell ref="K26:L26"/>
    <mergeCell ref="G9:H15"/>
    <mergeCell ref="I9:J15"/>
    <mergeCell ref="K9:L15"/>
    <mergeCell ref="G19:H23"/>
    <mergeCell ref="I19:J23"/>
    <mergeCell ref="K19:L23"/>
    <mergeCell ref="D1:Q1"/>
    <mergeCell ref="M9:N15"/>
    <mergeCell ref="G17:N17"/>
    <mergeCell ref="G18:H18"/>
    <mergeCell ref="I18:J18"/>
    <mergeCell ref="K18:L18"/>
    <mergeCell ref="M18:N18"/>
    <mergeCell ref="G7:N7"/>
    <mergeCell ref="G8:H8"/>
    <mergeCell ref="I8:J8"/>
    <mergeCell ref="K8:L8"/>
    <mergeCell ref="M8:N8"/>
  </mergeCells>
  <hyperlinks>
    <hyperlink ref="D5" r:id="rId1"/>
    <hyperlink ref="D73" r:id="rId2"/>
  </hyperlinks>
  <pageMargins left="0.7" right="0.7" top="0.75" bottom="0.75" header="0.3" footer="0.3"/>
  <pageSetup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BS</vt:lpstr>
      <vt:lpstr>PL</vt:lpstr>
      <vt:lpstr>BIEUDO</vt:lpstr>
      <vt:lpstr>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2020-08-25T04:57:08Z</dcterms:modified>
</cp:coreProperties>
</file>